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ämäTyökirja" defaultThemeVersion="166925"/>
  <mc:AlternateContent xmlns:mc="http://schemas.openxmlformats.org/markup-compatibility/2006">
    <mc:Choice Requires="x15">
      <x15ac:absPath xmlns:x15ac="http://schemas.microsoft.com/office/spreadsheetml/2010/11/ac" url="C:\Users\03054338\Work Folders\Pirkanmaa\"/>
    </mc:Choice>
  </mc:AlternateContent>
  <xr:revisionPtr revIDLastSave="0" documentId="8_{0A409EB1-68E6-4DE9-AFC1-093148CB63B0}" xr6:coauthVersionLast="47" xr6:coauthVersionMax="47" xr10:uidLastSave="{00000000-0000-0000-0000-000000000000}"/>
  <workbookProtection workbookAlgorithmName="SHA-512" workbookHashValue="83i17Qei+6wDglEt7JSpRRNCzkOBl90n7T+56qsXro5qzt3kKcY1QjVg6003BH8dSllnUuxEZTkClQWXySaa1g==" workbookSaltValue="XstimO87a/IULc+oECcYOA==" workbookSpinCount="100000" lockStructure="1"/>
  <bookViews>
    <workbookView xWindow="-110" yWindow="-110" windowWidth="19420" windowHeight="10420" tabRatio="795" activeTab="3" xr2:uid="{815EFB2A-F784-4450-B9E8-CE6A1FB3F73A}"/>
  </bookViews>
  <sheets>
    <sheet name="Aloitus" sheetId="28" r:id="rId1"/>
    <sheet name="1. Lähtotiedot uusi kaava" sheetId="27" r:id="rId2"/>
    <sheet name="2. Lähtotiedot nykytilanne" sheetId="26" r:id="rId3"/>
    <sheet name="3. Tarkennukset aluevaraukset" sheetId="1" r:id="rId4"/>
    <sheet name="4. Rakentamisen alle jäävät" sheetId="24" r:id="rId5"/>
    <sheet name="5. TULOKSET" sheetId="17" r:id="rId6"/>
    <sheet name="Hiili_data" sheetId="14" state="hidden" r:id="rId7"/>
    <sheet name="Maankäyttö_data" sheetId="5" state="hidden" r:id="rId8"/>
    <sheet name="Metsä_data" sheetId="18" state="hidden" r:id="rId9"/>
    <sheet name="clc18_kunnat20_level4" sheetId="10" state="hidden" r:id="rId10"/>
  </sheets>
  <definedNames>
    <definedName name="_xlnm.Database" localSheetId="9">clc18_kunnat20_level4!$A$1:$CY$23</definedName>
    <definedName name="_xlnm.Database">#REF!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4" i="1" l="1"/>
  <c r="D43" i="1"/>
  <c r="I43" i="1"/>
  <c r="D34" i="1"/>
  <c r="D23" i="17"/>
  <c r="D22" i="17"/>
  <c r="G12" i="18"/>
  <c r="G6" i="18"/>
  <c r="G7" i="18"/>
  <c r="G8" i="18"/>
  <c r="G9" i="18"/>
  <c r="G10" i="18"/>
  <c r="G11" i="18"/>
  <c r="G13" i="18"/>
  <c r="G14" i="18"/>
  <c r="G15" i="18"/>
  <c r="G16" i="18"/>
  <c r="G17" i="18"/>
  <c r="G18" i="18"/>
  <c r="G19" i="18"/>
  <c r="G20" i="18"/>
  <c r="G21" i="18"/>
  <c r="G22" i="18"/>
  <c r="G23" i="18"/>
  <c r="G24" i="18"/>
  <c r="G25" i="18"/>
  <c r="G26" i="18"/>
  <c r="G27" i="18"/>
  <c r="G28" i="18"/>
  <c r="G5" i="18"/>
  <c r="F6" i="18"/>
  <c r="F7" i="18"/>
  <c r="F8" i="18"/>
  <c r="F9" i="18"/>
  <c r="F10" i="18"/>
  <c r="F11" i="18"/>
  <c r="F12" i="18"/>
  <c r="F13" i="18"/>
  <c r="F14" i="18"/>
  <c r="F15" i="18"/>
  <c r="F16" i="18"/>
  <c r="F17" i="18"/>
  <c r="F18" i="18"/>
  <c r="F19" i="18"/>
  <c r="F20" i="18"/>
  <c r="F21" i="18"/>
  <c r="F22" i="18"/>
  <c r="F23" i="18"/>
  <c r="F24" i="18"/>
  <c r="F25" i="18"/>
  <c r="F26" i="18"/>
  <c r="F27" i="18"/>
  <c r="F28" i="18"/>
  <c r="F5" i="18"/>
  <c r="F58" i="14" l="1"/>
  <c r="U10" i="27"/>
  <c r="Q10" i="26"/>
  <c r="S10" i="26"/>
  <c r="U10" i="26"/>
  <c r="J31" i="14"/>
  <c r="J25" i="14"/>
  <c r="F25" i="14"/>
  <c r="E58" i="14"/>
  <c r="J20" i="14"/>
  <c r="J21" i="14"/>
  <c r="J19" i="14"/>
  <c r="F30" i="14" l="1"/>
  <c r="J30" i="14" s="1"/>
  <c r="F29" i="14"/>
  <c r="J29" i="14" s="1"/>
  <c r="F28" i="14"/>
  <c r="J28" i="14" s="1"/>
  <c r="F27" i="14"/>
  <c r="J27" i="14" s="1"/>
  <c r="F26" i="14"/>
  <c r="J26" i="14" s="1"/>
  <c r="P25" i="24"/>
  <c r="P20" i="24"/>
  <c r="O41" i="24"/>
  <c r="O36" i="24"/>
  <c r="O31" i="24"/>
  <c r="O20" i="24"/>
  <c r="R14" i="1"/>
  <c r="N45" i="1"/>
  <c r="D13" i="17"/>
  <c r="D26" i="17" s="1"/>
  <c r="T14" i="1" l="1"/>
  <c r="D11" i="17"/>
  <c r="G48" i="14"/>
  <c r="G49" i="14"/>
  <c r="G50" i="14"/>
  <c r="G51" i="14"/>
  <c r="G47" i="14"/>
  <c r="U14" i="1"/>
  <c r="C9" i="24"/>
  <c r="K20" i="24"/>
  <c r="K25" i="24"/>
  <c r="O10" i="26"/>
  <c r="M10" i="26"/>
  <c r="K10" i="26"/>
  <c r="I10" i="26"/>
  <c r="V10" i="26" s="1"/>
  <c r="G10" i="26"/>
  <c r="E10" i="26"/>
  <c r="C10" i="26"/>
  <c r="M20" i="24" l="1"/>
  <c r="T75" i="24" l="1"/>
  <c r="T74" i="24"/>
  <c r="T73" i="24"/>
  <c r="T72" i="24"/>
  <c r="T71" i="24"/>
  <c r="T70" i="24"/>
  <c r="T67" i="24"/>
  <c r="T66" i="24"/>
  <c r="T65" i="24"/>
  <c r="T64" i="24"/>
  <c r="T63" i="24"/>
  <c r="T62" i="24"/>
  <c r="T61" i="24"/>
  <c r="K77" i="24"/>
  <c r="K88" i="24"/>
  <c r="K99" i="24"/>
  <c r="K66" i="24"/>
  <c r="O99" i="24"/>
  <c r="M99" i="24"/>
  <c r="O88" i="24"/>
  <c r="M88" i="24"/>
  <c r="O77" i="24"/>
  <c r="M77" i="24"/>
  <c r="M66" i="24"/>
  <c r="O66" i="24"/>
  <c r="M41" i="24"/>
  <c r="M36" i="24"/>
  <c r="M31" i="24"/>
  <c r="D25" i="1" l="1"/>
  <c r="N59" i="1" l="1"/>
  <c r="N57" i="1"/>
  <c r="N42" i="1"/>
  <c r="R42" i="1"/>
  <c r="D55" i="1"/>
  <c r="D22" i="1"/>
  <c r="D11" i="1"/>
  <c r="B2" i="1"/>
  <c r="B1" i="1"/>
  <c r="B2" i="26"/>
  <c r="B3" i="26"/>
  <c r="E10" i="27"/>
  <c r="I14" i="1" s="1"/>
  <c r="N14" i="1" s="1"/>
  <c r="P14" i="1" s="1"/>
  <c r="S10" i="27"/>
  <c r="Q10" i="27"/>
  <c r="O10" i="27"/>
  <c r="I55" i="1" s="1"/>
  <c r="M10" i="27"/>
  <c r="I34" i="1" s="1"/>
  <c r="K10" i="27"/>
  <c r="I22" i="1" s="1"/>
  <c r="I10" i="27"/>
  <c r="G10" i="27"/>
  <c r="I25" i="1" s="1"/>
  <c r="C10" i="27"/>
  <c r="I11" i="1" s="1"/>
  <c r="P11" i="1" s="1"/>
  <c r="K55" i="24" l="1"/>
  <c r="K49" i="24" s="1"/>
  <c r="T55" i="24"/>
  <c r="N34" i="1"/>
  <c r="R34" i="1"/>
  <c r="T34" i="1" s="1"/>
  <c r="D9" i="17"/>
  <c r="T42" i="1"/>
  <c r="D25" i="17"/>
  <c r="N22" i="1"/>
  <c r="N11" i="1"/>
  <c r="R11" i="1"/>
  <c r="U42" i="1"/>
  <c r="T19" i="24"/>
  <c r="T57" i="24"/>
  <c r="M55" i="24" s="1"/>
  <c r="R22" i="1"/>
  <c r="U22" i="1" s="1"/>
  <c r="T58" i="24"/>
  <c r="P49" i="24" s="1"/>
  <c r="V10" i="27"/>
  <c r="T20" i="24"/>
  <c r="M49" i="24" l="1"/>
  <c r="D7" i="17"/>
  <c r="P22" i="1"/>
  <c r="P34" i="1"/>
  <c r="P36" i="24"/>
  <c r="P31" i="24"/>
  <c r="P41" i="24"/>
  <c r="P77" i="24"/>
  <c r="P99" i="24"/>
  <c r="P66" i="24"/>
  <c r="P55" i="24"/>
  <c r="P88" i="24"/>
  <c r="F9" i="17"/>
  <c r="U11" i="1"/>
  <c r="U34" i="1"/>
  <c r="T11" i="1"/>
  <c r="T22" i="1"/>
  <c r="K41" i="24"/>
  <c r="K36" i="24"/>
  <c r="K31" i="24"/>
  <c r="F47" i="14"/>
  <c r="F48" i="14"/>
  <c r="F36" i="14" s="1"/>
  <c r="J36" i="14" s="1"/>
  <c r="F49" i="14"/>
  <c r="F37" i="14" s="1"/>
  <c r="J37" i="14" s="1"/>
  <c r="F50" i="14"/>
  <c r="F38" i="14" s="1"/>
  <c r="J38" i="14" s="1"/>
  <c r="F51" i="14"/>
  <c r="F39" i="14" s="1"/>
  <c r="J39" i="14" s="1"/>
  <c r="P109" i="24" l="1"/>
  <c r="P46" i="24"/>
  <c r="P112" i="24" s="1"/>
  <c r="F34" i="14"/>
  <c r="J34" i="14" s="1"/>
  <c r="O55" i="24" s="1"/>
  <c r="F13" i="17" s="1"/>
  <c r="F35" i="14"/>
  <c r="J35" i="14" s="1"/>
  <c r="F7" i="17"/>
  <c r="K46" i="24"/>
  <c r="M109" i="24"/>
  <c r="O49" i="24" l="1"/>
  <c r="K109" i="24"/>
  <c r="O109" i="24" l="1"/>
  <c r="O110" i="24" s="1"/>
  <c r="T27" i="24"/>
  <c r="T28" i="24"/>
  <c r="T26" i="24" l="1"/>
  <c r="O25" i="24" s="1"/>
  <c r="O46" i="24" l="1"/>
  <c r="M25" i="24"/>
  <c r="M46" i="24" l="1"/>
  <c r="F11" i="17"/>
  <c r="CX25" i="10"/>
  <c r="CY25" i="10" s="1"/>
  <c r="CV25" i="10"/>
  <c r="CW25" i="10" s="1"/>
  <c r="CT25" i="10"/>
  <c r="CU25" i="10" s="1"/>
  <c r="CR25" i="10"/>
  <c r="CS25" i="10" s="1"/>
  <c r="CP25" i="10"/>
  <c r="CQ25" i="10" s="1"/>
  <c r="CN25" i="10"/>
  <c r="CO25" i="10" s="1"/>
  <c r="CL25" i="10"/>
  <c r="CM25" i="10" s="1"/>
  <c r="CJ25" i="10"/>
  <c r="CK25" i="10" s="1"/>
  <c r="CH25" i="10"/>
  <c r="CI25" i="10" s="1"/>
  <c r="CF25" i="10"/>
  <c r="CG25" i="10" s="1"/>
  <c r="CD25" i="10"/>
  <c r="CE25" i="10" s="1"/>
  <c r="CB25" i="10"/>
  <c r="CC25" i="10" s="1"/>
  <c r="BZ25" i="10"/>
  <c r="CA25" i="10" s="1"/>
  <c r="BX25" i="10"/>
  <c r="BY25" i="10" s="1"/>
  <c r="BV25" i="10"/>
  <c r="BW25" i="10" s="1"/>
  <c r="BT25" i="10"/>
  <c r="BU25" i="10" s="1"/>
  <c r="BR25" i="10"/>
  <c r="BS25" i="10" s="1"/>
  <c r="BP25" i="10"/>
  <c r="BQ25" i="10" s="1"/>
  <c r="BN25" i="10"/>
  <c r="BO25" i="10" s="1"/>
  <c r="BL25" i="10"/>
  <c r="BM25" i="10" s="1"/>
  <c r="BJ25" i="10"/>
  <c r="BK25" i="10" s="1"/>
  <c r="BH25" i="10"/>
  <c r="BI25" i="10" s="1"/>
  <c r="BF25" i="10"/>
  <c r="BG25" i="10" s="1"/>
  <c r="BD25" i="10"/>
  <c r="BE25" i="10" s="1"/>
  <c r="BB25" i="10"/>
  <c r="BC25" i="10" s="1"/>
  <c r="AZ25" i="10"/>
  <c r="BA25" i="10" s="1"/>
  <c r="AX25" i="10"/>
  <c r="AY25" i="10" s="1"/>
  <c r="AV25" i="10"/>
  <c r="AW25" i="10" s="1"/>
  <c r="AT25" i="10"/>
  <c r="AU25" i="10" s="1"/>
  <c r="AR25" i="10"/>
  <c r="AS25" i="10" s="1"/>
  <c r="AP25" i="10"/>
  <c r="AQ25" i="10" s="1"/>
  <c r="AN25" i="10"/>
  <c r="AO25" i="10" s="1"/>
  <c r="AL25" i="10"/>
  <c r="AM25" i="10" s="1"/>
  <c r="AJ25" i="10"/>
  <c r="AK25" i="10" s="1"/>
  <c r="AH25" i="10"/>
  <c r="AI25" i="10" s="1"/>
  <c r="AF25" i="10"/>
  <c r="AG25" i="10" s="1"/>
  <c r="AD25" i="10"/>
  <c r="AE25" i="10" s="1"/>
  <c r="AB25" i="10"/>
  <c r="AC25" i="10" s="1"/>
  <c r="Z25" i="10"/>
  <c r="AA25" i="10" s="1"/>
  <c r="X25" i="10"/>
  <c r="Y25" i="10" s="1"/>
  <c r="V25" i="10"/>
  <c r="W25" i="10" s="1"/>
  <c r="T25" i="10"/>
  <c r="U25" i="10" s="1"/>
  <c r="R25" i="10"/>
  <c r="S25" i="10" s="1"/>
  <c r="P25" i="10"/>
  <c r="Q25" i="10" s="1"/>
  <c r="N25" i="10"/>
  <c r="O25" i="10" s="1"/>
  <c r="L25" i="10"/>
  <c r="M25" i="10" s="1"/>
  <c r="J25" i="10"/>
  <c r="K25" i="10" s="1"/>
  <c r="H25" i="10"/>
  <c r="I25" i="10" s="1"/>
  <c r="G25" i="10"/>
  <c r="F25" i="10"/>
  <c r="E25" i="10"/>
  <c r="N25" i="1" l="1"/>
  <c r="D5" i="17" s="1"/>
  <c r="F5" i="17" s="1"/>
  <c r="F15" i="17" l="1"/>
  <c r="C5" i="24"/>
  <c r="C11" i="24" s="1"/>
  <c r="D21" i="17" l="1"/>
  <c r="D24"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tc={3D15D279-CE3A-4956-BBA2-CC938B2C43EB}</author>
  </authors>
  <commentList>
    <comment ref="B55" authorId="0" shapeId="0" xr:uid="{3D15D279-CE3A-4956-BBA2-CC938B2C43EB}">
      <text>
        <t>[Kommenttiketju]
Excel-versiosi avulla voit lukea tämän kommenttiketjun, mutta siihen tehdyt muutokset poistetaan, jos tiedosto avataan uudemmassa Excel-versiossa. Lisätietoja: https://go.microsoft.com/fwlink/?linkid=870924
Kommentti:
    Rivi 114 oikoluku
Vastaus:
    Rivi 43-44 teksti katkeaa kesken lauseen</t>
      </text>
    </comment>
  </commentList>
</comments>
</file>

<file path=xl/sharedStrings.xml><?xml version="1.0" encoding="utf-8"?>
<sst xmlns="http://schemas.openxmlformats.org/spreadsheetml/2006/main" count="920" uniqueCount="482">
  <si>
    <t>Lempäälä</t>
  </si>
  <si>
    <t>Tilanne johon uutta kaavaa verrataan</t>
  </si>
  <si>
    <t>Uusi kaava</t>
  </si>
  <si>
    <t>Hiilivaraston muutokset</t>
  </si>
  <si>
    <t>Uudessa kaavassa suunniteltu alueellinen peittävyys (ha)</t>
  </si>
  <si>
    <t>C</t>
  </si>
  <si>
    <t>TAI</t>
  </si>
  <si>
    <t>A</t>
  </si>
  <si>
    <t>Laskennassa ei oleteta näille alueille viheralueita</t>
  </si>
  <si>
    <t>V</t>
  </si>
  <si>
    <t>Liikennealueiden pinta-alan muutos</t>
  </si>
  <si>
    <t>Liikennealueisiin liittyvän avoimen viheralueen muutos</t>
  </si>
  <si>
    <t>Muutos (ha)</t>
  </si>
  <si>
    <t>ha</t>
  </si>
  <si>
    <t>käytä oletusta</t>
  </si>
  <si>
    <t>kyllä</t>
  </si>
  <si>
    <t>organisia</t>
  </si>
  <si>
    <t>yksivuotisia (osuus)</t>
  </si>
  <si>
    <t>kivennäismaita</t>
  </si>
  <si>
    <t>monivuotisia  (osuus)</t>
  </si>
  <si>
    <t>ruohikkomaita  (osuus)</t>
  </si>
  <si>
    <t>Metsät ja puustoiset alueet</t>
  </si>
  <si>
    <t>Metsäinen alue 1</t>
  </si>
  <si>
    <t>Metsäinen tai puustoinen alue, joka muuttuu uudessa kaavassa rakennetuksi (ha)</t>
  </si>
  <si>
    <t>kasvupaikkatyyppi</t>
  </si>
  <si>
    <t>turvemaa</t>
  </si>
  <si>
    <t>Suojelualueet</t>
  </si>
  <si>
    <t>Tulokset</t>
  </si>
  <si>
    <t>t C</t>
  </si>
  <si>
    <r>
      <t>t CO</t>
    </r>
    <r>
      <rPr>
        <b/>
        <vertAlign val="subscript"/>
        <sz val="11"/>
        <rFont val="Calibri"/>
        <family val="2"/>
        <scheme val="minor"/>
      </rPr>
      <t>2 ek</t>
    </r>
  </si>
  <si>
    <t>HIILIVARASTON MUUTOS YHTEENSÄ</t>
  </si>
  <si>
    <r>
      <t>t CO</t>
    </r>
    <r>
      <rPr>
        <b/>
        <vertAlign val="subscript"/>
        <sz val="14"/>
        <rFont val="Calibri"/>
        <family val="2"/>
        <scheme val="minor"/>
      </rPr>
      <t>2</t>
    </r>
    <r>
      <rPr>
        <b/>
        <sz val="14"/>
        <rFont val="Calibri"/>
        <family val="2"/>
        <scheme val="minor"/>
      </rPr>
      <t xml:space="preserve"> ek</t>
    </r>
  </si>
  <si>
    <t>pellot kivennäismaalla</t>
  </si>
  <si>
    <t>yksivuotiset</t>
  </si>
  <si>
    <t>monivuotiset</t>
  </si>
  <si>
    <t>ruohikkomaat</t>
  </si>
  <si>
    <t>pellot organisella maalla</t>
  </si>
  <si>
    <t>metsät kivennäismaalla</t>
  </si>
  <si>
    <t>lehto (tai vastaava suo = tvs)</t>
  </si>
  <si>
    <t>lehtomainen kangas (tvs)</t>
  </si>
  <si>
    <t>tuore kangas (tvs)</t>
  </si>
  <si>
    <t>kuivahko kangas (tvs)</t>
  </si>
  <si>
    <t>kuiva kangas</t>
  </si>
  <si>
    <t>karukkokangas (tvs)</t>
  </si>
  <si>
    <t>kalliomaa, hietikko tai vesijättömaa</t>
  </si>
  <si>
    <t>metsät organisella maalla</t>
  </si>
  <si>
    <t>Rhtkg</t>
  </si>
  <si>
    <t>Mtkg</t>
  </si>
  <si>
    <t>Ptkg</t>
  </si>
  <si>
    <t>Vatkg</t>
  </si>
  <si>
    <t>Jätkg</t>
  </si>
  <si>
    <t>Corine maanpeite level 3</t>
  </si>
  <si>
    <t>Corine maanpeite level 4</t>
  </si>
  <si>
    <t>Biomassa-atlas https://biomassa-atlas.luke.fi/#  tai luken tilastotietokanta https://statdb.luke.fi/PXWeb/pxweb/fi/LUKE/</t>
  </si>
  <si>
    <t>ELYN alue:  https://www.syke.fi/download/noname/%7B098A0F73-B60B-43F9-9164-7CC838293B6D%7D/157317</t>
  </si>
  <si>
    <t>https://www.syke.fi/fi-FI/Avoin_tieto/Paikkatietoaineistot/Paikkatietoanalyysien_tuloksia(37720</t>
  </si>
  <si>
    <t>Kunnat level3:  https://www.syke.fi/download/noname/%7BD7B50969-44B1-4E1A-97AF-C4C5F6D47A8A%7D/157313</t>
  </si>
  <si>
    <t>Rakennetut alueet</t>
  </si>
  <si>
    <t>Kosteikot</t>
  </si>
  <si>
    <t>Vesialueet</t>
  </si>
  <si>
    <t>Urheilu- ja vapaa-ajan toiminta-alueet</t>
  </si>
  <si>
    <t>Puistot</t>
  </si>
  <si>
    <t xml:space="preserve">Vapaa-ajan asunnot </t>
  </si>
  <si>
    <t>Yksivuotisten osuus</t>
  </si>
  <si>
    <t>Monivuotisten osuus</t>
  </si>
  <si>
    <t>Ruohikkomaan osuus</t>
  </si>
  <si>
    <t>Tiiviisti rakennetut</t>
  </si>
  <si>
    <t>Väljät asuinalueet</t>
  </si>
  <si>
    <t>Teollisuus ja palvelut</t>
  </si>
  <si>
    <t>Liikenne</t>
  </si>
  <si>
    <t>Erityisalueet</t>
  </si>
  <si>
    <t>Virkistysalueet</t>
  </si>
  <si>
    <t>Pirkanmaan kunnat</t>
  </si>
  <si>
    <t>CL122, 123, 124</t>
  </si>
  <si>
    <t>CL131, 132, 133</t>
  </si>
  <si>
    <t>CL141, 142</t>
  </si>
  <si>
    <t>CL411, 412, 413</t>
  </si>
  <si>
    <t>CL511, 512, 523</t>
  </si>
  <si>
    <t>CL142</t>
  </si>
  <si>
    <t>CL1411</t>
  </si>
  <si>
    <t>CL1421</t>
  </si>
  <si>
    <t>Akaan kaupunki</t>
  </si>
  <si>
    <t>Hämeenkyrö</t>
  </si>
  <si>
    <t>Ikaalisten kaupunki</t>
  </si>
  <si>
    <t>Juupajoki</t>
  </si>
  <si>
    <t>Kangasalan kaupunki</t>
  </si>
  <si>
    <t>Kihniö</t>
  </si>
  <si>
    <t>Mänttä-Vilppulan kaupunki</t>
  </si>
  <si>
    <t>Nokian kaupunki</t>
  </si>
  <si>
    <t>Oriveden kaupunki</t>
  </si>
  <si>
    <t>Parkanon kaupunki</t>
  </si>
  <si>
    <t>Pirkkala</t>
  </si>
  <si>
    <t>Punkalaidun</t>
  </si>
  <si>
    <t>Pälkäne</t>
  </si>
  <si>
    <t>Ruovesi</t>
  </si>
  <si>
    <t>Sastamalan kaupunki</t>
  </si>
  <si>
    <t>Tampereen kaupunki (Tammerfors)</t>
  </si>
  <si>
    <t>Urjala</t>
  </si>
  <si>
    <t>Valkeakosken kaupunki</t>
  </si>
  <si>
    <t>Vesilahti</t>
  </si>
  <si>
    <t>Virtain kaupunki</t>
  </si>
  <si>
    <t>Ylöjärven kaupunki</t>
  </si>
  <si>
    <t>Kuhmoinen</t>
  </si>
  <si>
    <t>Pirkanmaa</t>
  </si>
  <si>
    <t>1000 t</t>
  </si>
  <si>
    <t>KUNTANRO</t>
  </si>
  <si>
    <t>KUNTANIMI</t>
  </si>
  <si>
    <t>ELYYLYHENN</t>
  </si>
  <si>
    <t>MKUNTANIMI</t>
  </si>
  <si>
    <t>KUNTA_HA</t>
  </si>
  <si>
    <t>CL111_HA</t>
  </si>
  <si>
    <t>CL112_HA</t>
  </si>
  <si>
    <t>CL121_HA</t>
  </si>
  <si>
    <t>Akaa</t>
  </si>
  <si>
    <t>PIRy</t>
  </si>
  <si>
    <t>Ikaalinen</t>
  </si>
  <si>
    <t>Kangasala</t>
  </si>
  <si>
    <t>Mänttä-Vilppula</t>
  </si>
  <si>
    <t>Nokia</t>
  </si>
  <si>
    <t>Orivesi</t>
  </si>
  <si>
    <t>Parkano</t>
  </si>
  <si>
    <t>Sastamala</t>
  </si>
  <si>
    <t>Tampere</t>
  </si>
  <si>
    <t>Valkeakoski</t>
  </si>
  <si>
    <t>Virrat</t>
  </si>
  <si>
    <t>Ylöjärvi</t>
  </si>
  <si>
    <t>KESy</t>
  </si>
  <si>
    <t>Keski-Suomi</t>
  </si>
  <si>
    <t>CL1111_HA</t>
  </si>
  <si>
    <t>CL1111_PR</t>
  </si>
  <si>
    <t>CL1121_HA</t>
  </si>
  <si>
    <t>CL1121_PR</t>
  </si>
  <si>
    <t>CL1211_HA</t>
  </si>
  <si>
    <t>CL1211_PR</t>
  </si>
  <si>
    <t>CL1212_HA</t>
  </si>
  <si>
    <t>CL1212_PR</t>
  </si>
  <si>
    <t>CL1221_HA</t>
  </si>
  <si>
    <t>CL1221_PR</t>
  </si>
  <si>
    <t>CL1231_HA</t>
  </si>
  <si>
    <t>CL1231_PR</t>
  </si>
  <si>
    <t>CL1241_HA</t>
  </si>
  <si>
    <t>CL1241_PR</t>
  </si>
  <si>
    <t>CL1311_HA</t>
  </si>
  <si>
    <t>CL1311_PR</t>
  </si>
  <si>
    <t>CL1312_HA</t>
  </si>
  <si>
    <t>CL1312_PR</t>
  </si>
  <si>
    <t>CL1321_HA</t>
  </si>
  <si>
    <t>CL1321_PR</t>
  </si>
  <si>
    <t>CL1331_HA</t>
  </si>
  <si>
    <t>CL1331_PR</t>
  </si>
  <si>
    <t>CL1411_HA</t>
  </si>
  <si>
    <t>CL1411_PR</t>
  </si>
  <si>
    <t>CL1421_HA</t>
  </si>
  <si>
    <t>CL1421_PR</t>
  </si>
  <si>
    <t>CL1422_HA</t>
  </si>
  <si>
    <t>CL1422_PR</t>
  </si>
  <si>
    <t>CL1423_HA</t>
  </si>
  <si>
    <t>CL1423_PR</t>
  </si>
  <si>
    <t>CL1424_HA</t>
  </si>
  <si>
    <t>CL1424_PR</t>
  </si>
  <si>
    <t>CL2111_HA</t>
  </si>
  <si>
    <t>CL2111_PR</t>
  </si>
  <si>
    <t>CL2221_HA</t>
  </si>
  <si>
    <t>CL2221_PR</t>
  </si>
  <si>
    <t>CL2311_HA</t>
  </si>
  <si>
    <t>CL2311_PR</t>
  </si>
  <si>
    <t>CL2312_HA</t>
  </si>
  <si>
    <t>CL2312_PR</t>
  </si>
  <si>
    <t>CL2431_HA</t>
  </si>
  <si>
    <t>CL2431_PR</t>
  </si>
  <si>
    <t>CL2441_HA</t>
  </si>
  <si>
    <t>CL2441_PR</t>
  </si>
  <si>
    <t>CL3111_HA</t>
  </si>
  <si>
    <t>CL3111_PR</t>
  </si>
  <si>
    <t>CL3112_HA</t>
  </si>
  <si>
    <t>CL3112_PR</t>
  </si>
  <si>
    <t>CL3121_HA</t>
  </si>
  <si>
    <t>CL3121_PR</t>
  </si>
  <si>
    <t>CL3122_HA</t>
  </si>
  <si>
    <t>CL3122_PR</t>
  </si>
  <si>
    <t>CL3123_HA</t>
  </si>
  <si>
    <t>CL3123_PR</t>
  </si>
  <si>
    <t>CL3131_HA</t>
  </si>
  <si>
    <t>CL3131_PR</t>
  </si>
  <si>
    <t>CL3132_HA</t>
  </si>
  <si>
    <t>CL3132_PR</t>
  </si>
  <si>
    <t>CL3133_HA</t>
  </si>
  <si>
    <t>CL3133_PR</t>
  </si>
  <si>
    <t>CL3211_HA</t>
  </si>
  <si>
    <t>CL3211_PR</t>
  </si>
  <si>
    <t>CL3221_HA</t>
  </si>
  <si>
    <t>CL3221_PR</t>
  </si>
  <si>
    <t>CL3241_HA</t>
  </si>
  <si>
    <t>CL3241_PR</t>
  </si>
  <si>
    <t>CL3242_HA</t>
  </si>
  <si>
    <t>CL3242_PR</t>
  </si>
  <si>
    <t>CL3243_HA</t>
  </si>
  <si>
    <t>CL3243_PR</t>
  </si>
  <si>
    <t>CL3244_HA</t>
  </si>
  <si>
    <t>CL3244_PR</t>
  </si>
  <si>
    <t>CL3246_HA</t>
  </si>
  <si>
    <t>CL3246_PR</t>
  </si>
  <si>
    <t>CL3311_HA</t>
  </si>
  <si>
    <t>CL3311_PR</t>
  </si>
  <si>
    <t>CL3321_HA</t>
  </si>
  <si>
    <t>CL3321_PR</t>
  </si>
  <si>
    <t>CL3331_HA</t>
  </si>
  <si>
    <t>CL3331_PR</t>
  </si>
  <si>
    <t>CL4111_HA</t>
  </si>
  <si>
    <t>CL4111_PR</t>
  </si>
  <si>
    <t>CL4112_HA</t>
  </si>
  <si>
    <t>CL4112_PR</t>
  </si>
  <si>
    <t>CL4121_HA</t>
  </si>
  <si>
    <t>CL4121_PR</t>
  </si>
  <si>
    <t>CL4122_HA</t>
  </si>
  <si>
    <t>CL4122_PR</t>
  </si>
  <si>
    <t>CL4211_HA</t>
  </si>
  <si>
    <t>CL4211_PR</t>
  </si>
  <si>
    <t>CL4212_HA</t>
  </si>
  <si>
    <t>CL4212_PR</t>
  </si>
  <si>
    <t>CL5111_HA</t>
  </si>
  <si>
    <t>CL5111_PR</t>
  </si>
  <si>
    <t>CL5121_HA</t>
  </si>
  <si>
    <t>CL5121_PR</t>
  </si>
  <si>
    <t>CL5231_HA</t>
  </si>
  <si>
    <t>CL5231_PR</t>
  </si>
  <si>
    <t>Liikennealueet</t>
  </si>
  <si>
    <t>maaperä (t C/ha)</t>
  </si>
  <si>
    <t>Rakennetut viheralueet</t>
  </si>
  <si>
    <t>https://unfccc.int/documents/271571</t>
  </si>
  <si>
    <t>koko maan arvo, sillä etelään ei tarpeeksi mittauksia</t>
  </si>
  <si>
    <t xml:space="preserve">t C/ha </t>
  </si>
  <si>
    <t>%</t>
  </si>
  <si>
    <t>Ptkg, Puolukkaturvekangas</t>
  </si>
  <si>
    <t>Vatkg, Varputurvekankangas</t>
  </si>
  <si>
    <t>Jätkg, Jäkäläturvekangas</t>
  </si>
  <si>
    <t>Mtkg, Mustikkaturvekanga</t>
  </si>
  <si>
    <t>Rhtkg, Ruohoturvekangas</t>
  </si>
  <si>
    <t>hiilipitoisuus %</t>
  </si>
  <si>
    <t>keskitiheys kg/m3</t>
  </si>
  <si>
    <t>Turpeen paksuus m</t>
  </si>
  <si>
    <t>kokopaksuudelle</t>
  </si>
  <si>
    <t>40 cm:lle</t>
  </si>
  <si>
    <t>t C  /ha /v</t>
  </si>
  <si>
    <t xml:space="preserve">ha </t>
  </si>
  <si>
    <t>https://gtkdata.gtk.fi/maankamara/</t>
  </si>
  <si>
    <t>Tietoa maaperästä löydät</t>
  </si>
  <si>
    <t xml:space="preserve">turvepeltoja eli orgaanisia maita </t>
  </si>
  <si>
    <t>https://www.ruokavirasto.fi/tietoa-meista/avointieto/tiedonluovutukset/peltolohkoaineisto/</t>
  </si>
  <si>
    <t>Lähde: Biosoil mittaukset julkaistu Heikkinen 2008</t>
  </si>
  <si>
    <t>Lähde: Turpeen ominasuudet: https://cdnsciencepub.com/doi/pdf/10.1139/x98-104</t>
  </si>
  <si>
    <t>Lähde: Avoimile viheralueilla käytetään samaa arvio kuin viljelysmaille.</t>
  </si>
  <si>
    <t>kivennäismaat</t>
  </si>
  <si>
    <t>https://portal.mtt.fi/portal/page/portal/taloustohtori/maannostieto/</t>
  </si>
  <si>
    <t>Maannostietokanta</t>
  </si>
  <si>
    <t>Luken tilastotieto</t>
  </si>
  <si>
    <t>Viljelykasvit</t>
  </si>
  <si>
    <t>Maaperä</t>
  </si>
  <si>
    <t>Kokonasipinta-ala</t>
  </si>
  <si>
    <r>
      <t>Lähde: Arvo i-Tree projektista ja mitattu puistoista Tampereelta</t>
    </r>
    <r>
      <rPr>
        <i/>
        <sz val="10"/>
        <color theme="1"/>
        <rFont val="Calibri"/>
        <family val="2"/>
        <scheme val="minor"/>
      </rPr>
      <t xml:space="preserve">. </t>
    </r>
  </si>
  <si>
    <t>Metsäinen alue 2</t>
  </si>
  <si>
    <t>Metsäinen alue 3</t>
  </si>
  <si>
    <t>Metsäinen alue 4</t>
  </si>
  <si>
    <t>Metsäinen alue 5</t>
  </si>
  <si>
    <t>Pellot, myös käytöstä poistetuneet pellot ja muut ruohikkoiset alueet, jotka muuttuvat uudessa kaavassa rakennetuksi</t>
  </si>
  <si>
    <t xml:space="preserve">Kunnassa viljelykasvien jakautuminen </t>
  </si>
  <si>
    <t>Lähde: MVMI kuntataulukot</t>
  </si>
  <si>
    <t>Suot ja turvekankaat</t>
  </si>
  <si>
    <t>Kasvupaikkatyyppi Pirkanmaa VMI 12/13 Luken tilastotietokanta. Kunnittain Biomassa-atlas</t>
  </si>
  <si>
    <t>Kankaat, ha</t>
  </si>
  <si>
    <t>Kankaat, osuus</t>
  </si>
  <si>
    <t>Päästöt 2007 kt CO2</t>
  </si>
  <si>
    <t xml:space="preserve">Lähde: SYKEn Suomen kuntien kasvihuonekaasujen vuosipäästöt Alueellinen laskenta (ALas) -mallilla. </t>
  </si>
  <si>
    <t>kivennäismaalla</t>
  </si>
  <si>
    <t>Puuston hiilivarasto t C</t>
  </si>
  <si>
    <t>Maaperän hiilivarasto kivennäismailla t C</t>
  </si>
  <si>
    <t>Maaperän hiilivarasto turvemailla t C</t>
  </si>
  <si>
    <t>Kasvillisuuden hiilivarasto t C</t>
  </si>
  <si>
    <t>Maaperän hiilivarasto organisilla mailla t C</t>
  </si>
  <si>
    <t>Vastaavaa tietoa voi olla saatavilla myös kunnan omista metsänvaratiedoista</t>
  </si>
  <si>
    <t>Puuston biomassa koostuu seuraavista ositteista:</t>
  </si>
  <si>
    <t xml:space="preserve">Tässä kohdassa viheralueilla tarkoitetaan rakennusten väliin jääviä kasvillisuuden peittämiä alueita. </t>
  </si>
  <si>
    <t>Mahdollisia tietolähteitä:</t>
  </si>
  <si>
    <t>https://www.syke.fi/fi-FI/Avoin_tieto/Paikkatietoaineistot/Ladattavat_paikkatietoaineistot
https://ckan.ymparisto.fi/dataset/kaupunkiatlas-urban-atlas</t>
  </si>
  <si>
    <t>Kasvillisuuden hiilivarasto (t C)</t>
  </si>
  <si>
    <t>Maaperän hiilivarasto (t C)</t>
  </si>
  <si>
    <t>Hiilensidontatavoite t C /v</t>
  </si>
  <si>
    <t>Pellot, viljellyt- ja ruohikkoalueet</t>
  </si>
  <si>
    <t>biomassa</t>
  </si>
  <si>
    <t>Kivennäismaa</t>
  </si>
  <si>
    <t>Turvemaa</t>
  </si>
  <si>
    <t xml:space="preserve"> Asuminen</t>
  </si>
  <si>
    <t xml:space="preserve"> Keskustatoiminnot</t>
  </si>
  <si>
    <t xml:space="preserve"> Virkistys</t>
  </si>
  <si>
    <t>R</t>
  </si>
  <si>
    <t xml:space="preserve"> Loma-asuminen</t>
  </si>
  <si>
    <t>L</t>
  </si>
  <si>
    <t xml:space="preserve"> Liikenne</t>
  </si>
  <si>
    <t>E</t>
  </si>
  <si>
    <t xml:space="preserve"> Erityisalueet</t>
  </si>
  <si>
    <t>S</t>
  </si>
  <si>
    <t xml:space="preserve"> Suojelu</t>
  </si>
  <si>
    <t>M</t>
  </si>
  <si>
    <t xml:space="preserve"> Maa- ja metsätalous</t>
  </si>
  <si>
    <t>W</t>
  </si>
  <si>
    <t xml:space="preserve"> Vesialueet</t>
  </si>
  <si>
    <t>P ja KM, T</t>
  </si>
  <si>
    <t>UUSI KAAVA</t>
  </si>
  <si>
    <t>SUMMA</t>
  </si>
  <si>
    <t>NYKYTILANNE TAI VOIMASSA OLEVA KAAVA</t>
  </si>
  <si>
    <t>Nykytilanne (ha)</t>
  </si>
  <si>
    <t>Muutokset pinta-aloissa</t>
  </si>
  <si>
    <t>Virkistysalueet, taajamametsät</t>
  </si>
  <si>
    <t>Rakennusten väliin jäävien viheralueiden määrä uudessa kaavassa (%)</t>
  </si>
  <si>
    <t>ei</t>
  </si>
  <si>
    <t>Keskustatoimintojen alueen uusi pinta-ala (ha)</t>
  </si>
  <si>
    <t>Taajamatoimintojen alueen uusi pinta-ala (ha)</t>
  </si>
  <si>
    <t>Loma-asuntojen alueen uusi pinta-ala (ha)</t>
  </si>
  <si>
    <t>Teollisuus- ja varasto-, palveluiden, ja työpaikka-alueen uusi pinta-ala (ha)</t>
  </si>
  <si>
    <t>Käytä tiedot kunnassa Corine-maanpeitekartoituksen mukaan</t>
  </si>
  <si>
    <t>Erityisalueet ja suoja-alueet</t>
  </si>
  <si>
    <t>Urheilu ja vapaa-ajan toiminta</t>
  </si>
  <si>
    <t>Rakennetut puistot</t>
  </si>
  <si>
    <t>Virkistysalueiden jakautuminen eri tyyppisiin alueisiin (ha)</t>
  </si>
  <si>
    <r>
      <t xml:space="preserve">C </t>
    </r>
    <r>
      <rPr>
        <b/>
        <sz val="10"/>
        <color theme="1"/>
        <rFont val="Calibri"/>
        <family val="2"/>
        <scheme val="minor"/>
      </rPr>
      <t>keskustatoiminnot</t>
    </r>
  </si>
  <si>
    <r>
      <t>A</t>
    </r>
    <r>
      <rPr>
        <b/>
        <sz val="10"/>
        <color theme="1"/>
        <rFont val="Calibri"/>
        <family val="2"/>
        <scheme val="minor"/>
      </rPr>
      <t xml:space="preserve"> Asuminen</t>
    </r>
  </si>
  <si>
    <t>Rakennusten väliin jäävien viheralueiden alueiden määrä nykytilanteessa (%)</t>
  </si>
  <si>
    <t>Liikenealueisiin liittyvä avoin viheralue nykytilanteessa %</t>
  </si>
  <si>
    <t>Liikenealueisiin liittyvä avoin viheralue uudessa kaavassa %</t>
  </si>
  <si>
    <t>Rakennettu erityisalue</t>
  </si>
  <si>
    <t>Metsäiset erityisalueet ja suoja-alueet</t>
  </si>
  <si>
    <r>
      <t xml:space="preserve">L </t>
    </r>
    <r>
      <rPr>
        <b/>
        <sz val="10"/>
        <color theme="1"/>
        <rFont val="Calibri"/>
        <family val="2"/>
        <scheme val="minor"/>
      </rPr>
      <t>Liikennealueet</t>
    </r>
  </si>
  <si>
    <r>
      <rPr>
        <b/>
        <sz val="14"/>
        <color theme="1"/>
        <rFont val="Calibri"/>
        <family val="2"/>
        <scheme val="minor"/>
      </rPr>
      <t>R</t>
    </r>
    <r>
      <rPr>
        <b/>
        <sz val="10"/>
        <color theme="1"/>
        <rFont val="Calibri"/>
        <family val="2"/>
        <scheme val="minor"/>
      </rPr>
      <t xml:space="preserve"> Loma-asuminen</t>
    </r>
  </si>
  <si>
    <r>
      <rPr>
        <b/>
        <sz val="14"/>
        <color theme="1"/>
        <rFont val="Calibri"/>
        <family val="2"/>
        <scheme val="minor"/>
      </rPr>
      <t>P, KM, T</t>
    </r>
    <r>
      <rPr>
        <b/>
        <sz val="11"/>
        <color theme="1"/>
        <rFont val="Calibri"/>
        <family val="2"/>
        <scheme val="minor"/>
      </rPr>
      <t xml:space="preserve"> </t>
    </r>
    <r>
      <rPr>
        <b/>
        <sz val="9"/>
        <color theme="1"/>
        <rFont val="Calibri"/>
        <family val="2"/>
        <scheme val="minor"/>
      </rPr>
      <t>Teollisuus- ja varastoalue, Palveluiden alue, Työpaikka-alue</t>
    </r>
  </si>
  <si>
    <r>
      <rPr>
        <b/>
        <sz val="14"/>
        <rFont val="Calibri"/>
        <family val="2"/>
        <scheme val="minor"/>
      </rPr>
      <t>V</t>
    </r>
    <r>
      <rPr>
        <b/>
        <sz val="11"/>
        <rFont val="Calibri"/>
        <family val="2"/>
        <scheme val="minor"/>
      </rPr>
      <t xml:space="preserve"> </t>
    </r>
    <r>
      <rPr>
        <b/>
        <sz val="10"/>
        <rFont val="Calibri"/>
        <family val="2"/>
        <scheme val="minor"/>
      </rPr>
      <t>Rakennetut virkistysalueet</t>
    </r>
  </si>
  <si>
    <r>
      <rPr>
        <b/>
        <sz val="14"/>
        <color theme="1"/>
        <rFont val="Calibri"/>
        <family val="2"/>
        <scheme val="minor"/>
      </rPr>
      <t xml:space="preserve">V </t>
    </r>
    <r>
      <rPr>
        <b/>
        <sz val="10"/>
        <color theme="1"/>
        <rFont val="Calibri"/>
        <family val="2"/>
        <scheme val="minor"/>
      </rPr>
      <t>Taajamametsät, retkeily ja ulkoilualueet</t>
    </r>
  </si>
  <si>
    <r>
      <t xml:space="preserve">E </t>
    </r>
    <r>
      <rPr>
        <b/>
        <sz val="10"/>
        <color theme="1"/>
        <rFont val="Calibri"/>
        <family val="2"/>
        <scheme val="minor"/>
      </rPr>
      <t>erityisalueet, suoja-alueet</t>
    </r>
  </si>
  <si>
    <t>Palvelut, työ, tuotanto</t>
  </si>
  <si>
    <t>Kunta tai kaupunki</t>
  </si>
  <si>
    <t>Keskusta- ja taajamatoimintojen alueet, asuminen, palvelut ja työpaikat</t>
  </si>
  <si>
    <t>Erityisalueen jakautuminen eri tyyppisiin alueisiin (ha)</t>
  </si>
  <si>
    <t>Uudessa kaavassa  alueellinen peittävyys (ha)</t>
  </si>
  <si>
    <t>Uudessa kaavassa alueellinen peittävyys (ha)</t>
  </si>
  <si>
    <t>(ha)</t>
  </si>
  <si>
    <t xml:space="preserve">Tarkennukset </t>
  </si>
  <si>
    <t>Rakentamisen alle jäävät alueet</t>
  </si>
  <si>
    <t>hiilivarasto</t>
  </si>
  <si>
    <t>kuiva kangas (tvs)</t>
  </si>
  <si>
    <t>Tarkemman arvion saamiseksi voidaan tehdä analyysi Luken avoimella datalla.</t>
  </si>
  <si>
    <t>Määrittele tähän aluevarausten pinta-alat uudessa kaavassa</t>
  </si>
  <si>
    <t>summa</t>
  </si>
  <si>
    <t xml:space="preserve"> (t)</t>
  </si>
  <si>
    <t>Välitulokset</t>
  </si>
  <si>
    <t>Rakennettu alue laajenee</t>
  </si>
  <si>
    <t>Rakentamisen alle jää</t>
  </si>
  <si>
    <t>Erotus</t>
  </si>
  <si>
    <t>kallio, hietikko tai vesijättömaa</t>
  </si>
  <si>
    <t>Kosteikot,  ojittamattomat suot</t>
  </si>
  <si>
    <t>Puuston hiilivarasto</t>
  </si>
  <si>
    <t>turvemaat</t>
  </si>
  <si>
    <t>Jos kaavoitat käytössä olevalle peltomaalle voit käyttää oletusta viljelykasvien jakautumisesta.</t>
  </si>
  <si>
    <t xml:space="preserve">Ilmastovaikutusten kannalta maatalousmaiden kaavoituksessa tulisi rakentaminen ensisijaisesti kohdentaa karkeille, huonotuottoisille ja vähämultaisille lohkoille. Orgaanisten maatalousmaiden rakentamista tulisi välttää. Rakentaminen vaatii kuivatusta ja pohjaveden pinnan laskemista.  Kun orgaaninen maa kuivataan, sen hiilivarasto alkaa hajota ja hiili pääsee ilmakehään hiilidioksidina. Siksi orgaanisten maiden kaavoittamisella on suuri hiili- ja ilmastovaikutus. </t>
  </si>
  <si>
    <t>https://metsainfo.luke.fi/fi/hiilivarastot</t>
  </si>
  <si>
    <t xml:space="preserve">Metsien hiilivarastolle käytetään valmiiksi laskettuja arvoja </t>
  </si>
  <si>
    <t>Luken aineistolatauspalvelu: http://kartta.luke.fi/opendata/</t>
  </si>
  <si>
    <t>Pinta-alan muutos</t>
  </si>
  <si>
    <t>Taajamametsä ja muu rakentamaton viheralue</t>
  </si>
  <si>
    <t>Viheralueita(ha)</t>
  </si>
  <si>
    <t>Viheralueet</t>
  </si>
  <si>
    <t>Avoimet viheralueet</t>
  </si>
  <si>
    <t>Lähde: Tuhkanen et al. Malmin aineisto</t>
  </si>
  <si>
    <t>paikka tai kuntakohtainen arvo</t>
  </si>
  <si>
    <t>Palosuo T, Heikkinen J &amp; Regina K (2015) , DOI: 10.1080/17583004.2015.1131383</t>
  </si>
  <si>
    <t>-</t>
  </si>
  <si>
    <t>Maatalousmaat</t>
  </si>
  <si>
    <t>Metsät</t>
  </si>
  <si>
    <t>Kivennäismaan pinta-ala</t>
  </si>
  <si>
    <t>Viljellyt- ja ruohikkomaat</t>
  </si>
  <si>
    <t>Jos kaavoitat käytöstä poistuneille pelloille ne luokitellaan ruohikkomaiksi. Tietoa käytössä olevista peltolohkoista löydät:</t>
  </si>
  <si>
    <t>https://www.tandfonline.com/doi/full/10.1080/17583004.2015.1131383</t>
  </si>
  <si>
    <t>Kasvillisuus (t C/ha/vuosi)</t>
  </si>
  <si>
    <t>arvo kuvaa tilaa &gt; 20 vuoden kuluttua alueen perustamisesta</t>
  </si>
  <si>
    <t>ei oleteta olevan nielu eikä lähde</t>
  </si>
  <si>
    <t>lehto</t>
  </si>
  <si>
    <t xml:space="preserve">lehtomainen kangas </t>
  </si>
  <si>
    <t>tuore kangas</t>
  </si>
  <si>
    <t xml:space="preserve">kuivahko kangas </t>
  </si>
  <si>
    <t xml:space="preserve">karukkokangas </t>
  </si>
  <si>
    <t>Kunnan oma hiilinielutavoite</t>
  </si>
  <si>
    <t>Lähde: KHK inventaario (Etelä-Suomi, 20 vuoden keskiarvo)</t>
  </si>
  <si>
    <t>Kasvillisuuden hiilivarasto (t C/ha)</t>
  </si>
  <si>
    <t>Kasvillisuuden hiilinielu business-as-usual skenaariossa (t C/ha/vuosi)</t>
  </si>
  <si>
    <t>Maaperän hiilivarasto (t C/ha)</t>
  </si>
  <si>
    <t>viite /oletus</t>
  </si>
  <si>
    <t>Puuston hiilivarasto (t C/ha)</t>
  </si>
  <si>
    <t>Puuston hiilinielu business-as-usual skenaariossa (t C/ha/vuosi)</t>
  </si>
  <si>
    <t>Maaperän hiilinielu/päästö business-as-usual skenaariossa (t C/ha/vuosi)</t>
  </si>
  <si>
    <t>Turvemaametsien oletukset</t>
  </si>
  <si>
    <t>Turvemaapeltojen oletukset</t>
  </si>
  <si>
    <t>Rakennettu alue</t>
  </si>
  <si>
    <t>Peitteinen alue</t>
  </si>
  <si>
    <t>kivennäismaat (ha)</t>
  </si>
  <si>
    <t>yksivuotisia</t>
  </si>
  <si>
    <t>monivuotisia</t>
  </si>
  <si>
    <t>ruohikkomaita</t>
  </si>
  <si>
    <t>Rakennetun maan maaperä 20 vuoden kuluttua</t>
  </si>
  <si>
    <t xml:space="preserve">Metsät (taajama- ja talousmetsä) </t>
  </si>
  <si>
    <t>20 vuoden aikana päästö 20% kivennäismaan hiilivarastosta. Lähde: KHK inventaario, luokat 1 ja 6</t>
  </si>
  <si>
    <t>Hiilivarasto</t>
  </si>
  <si>
    <t>C t/ha</t>
  </si>
  <si>
    <t>Maaperän hiilivaikutus (t C/ha) 20 vuoden jaksolle</t>
  </si>
  <si>
    <t>metsä- ja kitumaat</t>
  </si>
  <si>
    <t>CO2ekv/ha</t>
  </si>
  <si>
    <t>Toteutuessaan maankäytön muutoksen aiheuttama hiilivaraston muutos on</t>
  </si>
  <si>
    <t>Tulos suhteessa hiilinielutavoitteeseen</t>
  </si>
  <si>
    <t>Viheralueet rakennusten välissä</t>
  </si>
  <si>
    <t>Lähde: J. Turunen, S. Valpola, 2020: The influence of anthropogenic land use
on Finnish peatland area and carbon stores 1950–2015</t>
  </si>
  <si>
    <t xml:space="preserve">Erityisalueisiin voi kuulua sekä rakennettuja että puustoisia alueita. Nämä alueet halutaan laskennassa erottaa toisistaan. </t>
  </si>
  <si>
    <t>Puustoiset erityisalueet ja suoja-alueet</t>
  </si>
  <si>
    <t xml:space="preserve">Puustoisiin alueisiin ajatellaan lukeutuvan metsät ja mahdolliset puustoiset suoja-alueet. </t>
  </si>
  <si>
    <t>Viheralueiden määrää voidaan arvioida esim. aluetehokkuuden avulla.</t>
  </si>
  <si>
    <t>Aineisto on nähtävillä Paikkatietoikkunassa.</t>
  </si>
  <si>
    <t>orgaaniset (ha)</t>
  </si>
  <si>
    <t>Pellot ja ruohikot 1</t>
  </si>
  <si>
    <t>Pellot ja ruohikot 2</t>
  </si>
  <si>
    <t>Pellot ja ruohikot 3</t>
  </si>
  <si>
    <t>Pellot ja ruohikot 4</t>
  </si>
  <si>
    <t>Pellot ja ruohikot 5</t>
  </si>
  <si>
    <t>Kasvupaikkatyyppien jakautuminen turvekankailla ja soilla</t>
  </si>
  <si>
    <t>Kasvupaikkatyyppien jakautuminen kivennäismailla</t>
  </si>
  <si>
    <t>Pirkanmaalla</t>
  </si>
  <si>
    <t xml:space="preserve">Oletusarvot, eli kunnassa organisten ja kivennäismaiden osuudet  </t>
  </si>
  <si>
    <t xml:space="preserve">- Elävät oksat, juuret, kanto, kuolleet oksat, kuorellinen runkopuu, neulaset tai lehdet. </t>
  </si>
  <si>
    <t>- Luken avoimessa aineistossa ne on esitetty erillisinä biomassateemoina</t>
  </si>
  <si>
    <t>- Biomassa jaetaan kahdella, jotta saadaan hiilen määrä.</t>
  </si>
  <si>
    <t>Kunnassa keskimääräinen puustobiomassan hiilimäärä t C/ha</t>
  </si>
  <si>
    <t>Työkalun antamaan kunta/maakuntakohtaista oletusarvoa tulisi käyttää vain suurille pinta-aloille</t>
  </si>
  <si>
    <t>Turvemailla maaperän hiilivarasto on suuri. Maaperän kuivaaminen päästää sinne kertyneen hiilen ilmaan hiilidioksidiksi. Siksi rakentamista turvemaille pitäisi välttää. Metsissä puuston hiilivarasto on suuri ja ne toimivat myös hiilinieluina, eli kerryttävät hiiltä metsän hiilivarastoon, pois ilmakehästä. Siksi rakentamista runsaspuustoisilla alueilla tulisi välttää.</t>
  </si>
  <si>
    <t>turvemaalla (korpi, räme, avosuo)</t>
  </si>
  <si>
    <t xml:space="preserve">Kunnassa metsätalousmaat sijaitsevat </t>
  </si>
  <si>
    <t>turvemaapellot</t>
  </si>
  <si>
    <t>Lähde: Turpeen paksuus VMI10. Korhonen, K.T., Ihalainen, A., Viiri, H., Heikkinen, J., Henttonen, H.M., Hotanen, J.-P., Mäkelä, H., Nevalainen, S. &amp; Pitkänen, J. 2013. Suomen metsät 2004–2008 ja niiden kehitys 1921–2008. Metsätieteen aikakauskirja 3/2013: 269–608.</t>
  </si>
  <si>
    <t>Tämä on työkalun ensimmäinen, 2021 julkaistu versio.</t>
  </si>
  <si>
    <r>
      <t xml:space="preserve">Kaavasuunnitelman aluevarausten pinta-alat kopioidaan työkalun sivulle </t>
    </r>
    <r>
      <rPr>
        <b/>
        <sz val="11"/>
        <color theme="1"/>
        <rFont val="Calibri"/>
        <family val="2"/>
        <scheme val="minor"/>
      </rPr>
      <t>"Lähtötiedot uusi kaava"</t>
    </r>
    <r>
      <rPr>
        <sz val="11"/>
        <color theme="1"/>
        <rFont val="Calibri"/>
        <family val="2"/>
        <scheme val="minor"/>
      </rPr>
      <t>.</t>
    </r>
  </si>
  <si>
    <r>
      <t xml:space="preserve">Nykytilanteen tai voimassaolevan kaavan aluevarausten pinta-alat kopioidaan työkalun sivulle </t>
    </r>
    <r>
      <rPr>
        <b/>
        <sz val="11"/>
        <color theme="1"/>
        <rFont val="Calibri"/>
        <family val="2"/>
        <scheme val="minor"/>
      </rPr>
      <t>"Lähtötiedot nykytilanne"</t>
    </r>
    <r>
      <rPr>
        <sz val="11"/>
        <color theme="1"/>
        <rFont val="Calibri"/>
        <family val="2"/>
        <scheme val="minor"/>
      </rPr>
      <t>.</t>
    </r>
  </si>
  <si>
    <t>Avoimesta aineistosta tai metsänvaratiedoista haetaan myös kasvupaikkatiedot: kasvupaikan päätyyppi ja kasvupaikka -tieto.</t>
  </si>
  <si>
    <t>Vesistöt</t>
  </si>
  <si>
    <r>
      <t>Tulokset esitetään sivulla "</t>
    </r>
    <r>
      <rPr>
        <b/>
        <sz val="11"/>
        <color theme="1"/>
        <rFont val="Calibri"/>
        <family val="2"/>
        <scheme val="minor"/>
      </rPr>
      <t>TULOKSET</t>
    </r>
    <r>
      <rPr>
        <sz val="11"/>
        <color theme="1"/>
        <rFont val="Calibri"/>
        <family val="2"/>
        <scheme val="minor"/>
      </rPr>
      <t>"</t>
    </r>
  </si>
  <si>
    <t>Työkalua on kehitysvaiheessa testattu yleiskaavalla, ja kehitystyön toivotaan jatkuvan tulevaisuudessa.</t>
  </si>
  <si>
    <t xml:space="preserve">Rakennetut viheralueet ajatellaan puistomaisiksi alueiksi joilla on puustoa. </t>
  </si>
  <si>
    <t>Avoimia viheralueita</t>
  </si>
  <si>
    <t>Rakennettuja viheralueita</t>
  </si>
  <si>
    <t>Taajamametsät oletetaan talousmetsän tyyppisiksi alueiksi, joiden hiilivarasto ei muutu kaavoittamisen seurauksena.</t>
  </si>
  <si>
    <t>Mikäli virkistysalueiksi kaavoitetuille urheilu- ja vapaa-ajan toiminta-alueille suunnitellaan lähinnä  peittävää rakentamista voidaan alue luokitella tässä työkalussa myös jotenkin muuten kuin virkistysalueeksi.</t>
  </si>
  <si>
    <t xml:space="preserve"> (C, A, P, KM, T, V (rakennetut viheralueet, avoimet viheralueet), R, L, E (rakennetut alueet))</t>
  </si>
  <si>
    <t>Kokonaispinta-ala</t>
  </si>
  <si>
    <t>Tervetuloa kokeilemaan Pirkanmaan ELY:n Hiililaskentatyökalua!</t>
  </si>
  <si>
    <r>
      <t xml:space="preserve">Rakennettavaksi kaavoitettujen alueitten (C, A, P, KM, T, V, R, L, E ) tietoja täsmennetään sivulla </t>
    </r>
    <r>
      <rPr>
        <b/>
        <sz val="11"/>
        <color theme="1"/>
        <rFont val="Calibri"/>
        <family val="2"/>
        <scheme val="minor"/>
      </rPr>
      <t>"Tarkennukset aluevaraukset"</t>
    </r>
    <r>
      <rPr>
        <sz val="11"/>
        <color theme="1"/>
        <rFont val="Calibri"/>
        <family val="2"/>
        <scheme val="minor"/>
      </rPr>
      <t>. Näiden kopioitujen tietojen perusteella työkalu laskee kaava-alueelle uuden hiilivaraston, joka korvaa aiemman hiilivaraston.</t>
    </r>
  </si>
  <si>
    <t xml:space="preserve">Hiililaskentatyökalu on tarkoitettu selvittämään kaavan tai muun suunnitelman ilmastovaikutuksia metsien ja maapeitteen muutosten osalta. </t>
  </si>
  <si>
    <t>Työkalussa on jouduttu käyttämään yleistyksiä ja oletuksia ja laskenta pohjautuu osittain kaavoittajan omiin arvioihin tai analyysiin laskennassa käytettävistä pinta-aloista. Tuloksia tulee tulkita suuntaa-antavina. Lisäksi tulee huomioida, että maankäytön muutos on vain yksi osa-alue kaavan ilmastovaikutusten arvioinnissa.</t>
  </si>
  <si>
    <t>Työkalu laskee maankäytön muutoksen vaikutuksen ilmakehän hiilidioksidipitoisuuteen seuraavan 20 vuoden kuluessa kaavan toteutumisesta. Työkaluun täydennetään tietoja neljälle eri välilehdelle. Kahdelle ensimmäiselle välilehdelle lisätään perustietoja yleisellä tasolla ja välilehdillä 3-4 tarkennetaan näitä tietoja. Välilehdelle 5 työkalu laskee tulokset täydennettyjen tietojen perusteella. Tarkemmat ohjeet löytyvät erillisestä käyttöohjeesta. Työkalun laskentavaiheet lyhyesti:</t>
  </si>
  <si>
    <t>Työkalu ja käyttöohje löytyvät osoitteesta: https://ymparistoviisas.fi/kaavoituksen-ilmastovaikutukset/  </t>
  </si>
  <si>
    <t>Lisätietoja saa Pirkanmaan ELY-keskuksesta</t>
  </si>
  <si>
    <t>Pinta-ala ha</t>
  </si>
  <si>
    <t>Varasto min Tg</t>
  </si>
  <si>
    <t>Varastomax Tg</t>
  </si>
  <si>
    <t>Keskiarvo</t>
  </si>
  <si>
    <t>C kg/m3</t>
  </si>
  <si>
    <t>Orgaanisten osuus peltopinta-alasta</t>
  </si>
  <si>
    <t>Kivennäismaat osuus</t>
  </si>
  <si>
    <r>
      <t>t CO</t>
    </r>
    <r>
      <rPr>
        <vertAlign val="subscript"/>
        <sz val="11"/>
        <rFont val="Calibri"/>
        <family val="2"/>
        <scheme val="minor"/>
      </rPr>
      <t xml:space="preserve">2 ek </t>
    </r>
    <r>
      <rPr>
        <sz val="11"/>
        <rFont val="Calibri"/>
        <family val="2"/>
        <scheme val="minor"/>
      </rPr>
      <t>vuodessa</t>
    </r>
  </si>
  <si>
    <r>
      <t>t CO</t>
    </r>
    <r>
      <rPr>
        <vertAlign val="subscript"/>
        <sz val="11"/>
        <rFont val="Calibri"/>
        <family val="2"/>
        <scheme val="minor"/>
      </rPr>
      <t xml:space="preserve">2 ek </t>
    </r>
    <r>
      <rPr>
        <sz val="11"/>
        <rFont val="Calibri"/>
        <family val="2"/>
        <scheme val="minor"/>
      </rPr>
      <t>vuodessa, 20 vuoden ajan</t>
    </r>
  </si>
  <si>
    <t>Näihin jäljelle jääviin päästöihin suhteutettuna muutos lisäisi päästövähennystarvetta vielä</t>
  </si>
  <si>
    <t>Valitun kunnan tai alueen hiilinielutavoitteen mukaan kaavoitetun alueen metsät olisivat voineet sitoa hiilidioksidia</t>
  </si>
  <si>
    <t>% vuodessa,  20 vuoden ajan</t>
  </si>
  <si>
    <t>Rakentamisen alle jää valitun kunnan tai alueen  metsä- ja kitumaista</t>
  </si>
  <si>
    <r>
      <t xml:space="preserve">Rakentamisen alle jäävien alueitten tietoja täsmennetään sivulla </t>
    </r>
    <r>
      <rPr>
        <b/>
        <sz val="11"/>
        <color theme="1"/>
        <rFont val="Calibri"/>
        <family val="2"/>
        <scheme val="minor"/>
      </rPr>
      <t>"Rakentamisen alle jäävät"</t>
    </r>
    <r>
      <rPr>
        <sz val="11"/>
        <color theme="1"/>
        <rFont val="Calibri"/>
        <family val="2"/>
        <scheme val="minor"/>
      </rPr>
      <t>. Näiden tietojen perusteella lasketaan alueen nykyinen hiilivarasto, -nielu tai päästö, joka maankäytön muutoksen myötä menetetään.</t>
    </r>
  </si>
  <si>
    <t>Pirkanmaalla kuntien tavoite on sitoa jäljelle jääviä päästöjä hiilinieluihin vuodessa määrä, joka vastaa 20% vuoden 2007 päästöistä , eli valitussa kunnassa tai alueella</t>
  </si>
  <si>
    <r>
      <t>t CO</t>
    </r>
    <r>
      <rPr>
        <vertAlign val="subscript"/>
        <sz val="11"/>
        <rFont val="Calibri"/>
        <family val="2"/>
        <scheme val="minor"/>
      </rPr>
      <t xml:space="preserve">2 </t>
    </r>
    <r>
      <rPr>
        <sz val="11"/>
        <rFont val="Calibri"/>
        <family val="2"/>
        <scheme val="minor"/>
      </rPr>
      <t>vuodessa</t>
    </r>
  </si>
  <si>
    <t>Valitun kunnan tai alueen päästöt vuonna 2007* olivat</t>
  </si>
  <si>
    <t xml:space="preserve">   *https://hiilineutraalisuomi.fi/fi-FI/Paastot_ja_indikaattorit/Kuntien_ja_alueiden_kasvihuonekaasupaastot</t>
  </si>
  <si>
    <t>Alueet joille ei hiililaskentaa, sillä niille ei yleensä rakenneta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</si>
</sst>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_);_(* \(#,##0.00\);_(* &quot;-&quot;??_);_(@_)"/>
    <numFmt numFmtId="165" formatCode="0.0"/>
    <numFmt numFmtId="166" formatCode="##############################0"/>
    <numFmt numFmtId="167" formatCode="########0"/>
    <numFmt numFmtId="168" formatCode="_-* #,##0_-;\-* #,##0_-;_-* &quot;-&quot;??_-;_-@_-"/>
  </numFmts>
  <fonts count="52">
    <font>
      <sz val="11"/>
      <color theme="1"/>
      <name val="Calibri"/>
      <family val="2"/>
      <scheme val="minor"/>
    </font>
    <font>
      <b/>
      <sz val="11"/>
      <color theme="1"/>
      <name val="Calibri"/>
      <family val="2"/>
      <scheme val="minor"/>
    </font>
    <font>
      <sz val="11"/>
      <color rgb="FFFF0000"/>
      <name val="Calibri"/>
      <family val="2"/>
      <scheme val="minor"/>
    </font>
    <font>
      <sz val="11"/>
      <name val="Calibri"/>
      <family val="2"/>
      <scheme val="minor"/>
    </font>
    <font>
      <sz val="18"/>
      <color theme="3"/>
      <name val="Calibri Light"/>
      <family val="2"/>
      <scheme val="major"/>
    </font>
    <font>
      <sz val="11"/>
      <color theme="3"/>
      <name val="Calibri"/>
      <family val="2"/>
      <scheme val="minor"/>
    </font>
    <font>
      <b/>
      <sz val="11"/>
      <name val="Calibri"/>
      <family val="2"/>
      <scheme val="minor"/>
    </font>
    <font>
      <b/>
      <sz val="11"/>
      <color theme="7" tint="0.79998168889431442"/>
      <name val="Calibri"/>
      <family val="2"/>
      <scheme val="minor"/>
    </font>
    <font>
      <sz val="11"/>
      <color theme="7" tint="0.79998168889431442"/>
      <name val="Calibri"/>
      <family val="2"/>
      <scheme val="minor"/>
    </font>
    <font>
      <i/>
      <sz val="11"/>
      <color theme="1"/>
      <name val="Calibri"/>
      <family val="2"/>
      <scheme val="minor"/>
    </font>
    <font>
      <b/>
      <sz val="11"/>
      <color theme="9" tint="-0.249977111117893"/>
      <name val="Calibri"/>
      <family val="2"/>
      <scheme val="minor"/>
    </font>
    <font>
      <sz val="11"/>
      <color theme="9" tint="0.39997558519241921"/>
      <name val="Calibri"/>
      <family val="2"/>
      <scheme val="minor"/>
    </font>
    <font>
      <sz val="11"/>
      <color theme="9" tint="-0.499984740745262"/>
      <name val="Calibri"/>
      <family val="2"/>
      <scheme val="minor"/>
    </font>
    <font>
      <b/>
      <sz val="14"/>
      <color theme="1"/>
      <name val="Calibri"/>
      <family val="2"/>
      <scheme val="minor"/>
    </font>
    <font>
      <b/>
      <sz val="14"/>
      <name val="Calibri"/>
      <family val="2"/>
      <scheme val="minor"/>
    </font>
    <font>
      <b/>
      <sz val="18"/>
      <color theme="5" tint="-0.499984740745262"/>
      <name val="Calibri"/>
      <family val="2"/>
      <scheme val="minor"/>
    </font>
    <font>
      <b/>
      <sz val="18"/>
      <color theme="1"/>
      <name val="Calibri"/>
      <family val="2"/>
      <scheme val="minor"/>
    </font>
    <font>
      <sz val="14"/>
      <name val="Calibri"/>
      <family val="2"/>
      <scheme val="minor"/>
    </font>
    <font>
      <b/>
      <sz val="11"/>
      <color rgb="FFFF0000"/>
      <name val="Calibri"/>
      <family val="2"/>
      <scheme val="minor"/>
    </font>
    <font>
      <sz val="10"/>
      <color theme="1"/>
      <name val="Calibri"/>
      <family val="2"/>
      <scheme val="minor"/>
    </font>
    <font>
      <sz val="18"/>
      <color theme="1"/>
      <name val="Calibri"/>
      <family val="2"/>
      <scheme val="minor"/>
    </font>
    <font>
      <sz val="18"/>
      <color theme="9" tint="-0.249977111117893"/>
      <name val="Calibri"/>
      <family val="2"/>
      <scheme val="minor"/>
    </font>
    <font>
      <sz val="11"/>
      <color theme="9" tint="-0.249977111117893"/>
      <name val="Calibri"/>
      <family val="2"/>
      <scheme val="minor"/>
    </font>
    <font>
      <sz val="14"/>
      <color theme="1"/>
      <name val="Calibri"/>
      <family val="2"/>
      <scheme val="minor"/>
    </font>
    <font>
      <sz val="11"/>
      <color indexed="8"/>
      <name val="Calibri"/>
      <family val="2"/>
      <scheme val="minor"/>
    </font>
    <font>
      <sz val="18"/>
      <name val="Calibri"/>
      <family val="2"/>
      <scheme val="minor"/>
    </font>
    <font>
      <b/>
      <vertAlign val="subscript"/>
      <sz val="11"/>
      <name val="Calibri"/>
      <family val="2"/>
      <scheme val="minor"/>
    </font>
    <font>
      <vertAlign val="subscript"/>
      <sz val="11"/>
      <name val="Calibri"/>
      <family val="2"/>
      <scheme val="minor"/>
    </font>
    <font>
      <i/>
      <sz val="11"/>
      <name val="Calibri"/>
      <family val="2"/>
      <scheme val="minor"/>
    </font>
    <font>
      <sz val="11"/>
      <color theme="1"/>
      <name val="Calibri"/>
      <family val="2"/>
      <scheme val="minor"/>
    </font>
    <font>
      <b/>
      <vertAlign val="subscript"/>
      <sz val="14"/>
      <name val="Calibri"/>
      <family val="2"/>
      <scheme val="minor"/>
    </font>
    <font>
      <b/>
      <sz val="10"/>
      <color rgb="FF000000"/>
      <name val="Albany AMT"/>
    </font>
    <font>
      <sz val="10"/>
      <color rgb="FF000000"/>
      <name val="Albany AMT"/>
    </font>
    <font>
      <sz val="6"/>
      <color rgb="FF212529"/>
      <name val="Segoe UI"/>
      <family val="2"/>
    </font>
    <font>
      <sz val="8"/>
      <name val="Calibri"/>
      <family val="2"/>
      <scheme val="minor"/>
    </font>
    <font>
      <sz val="10"/>
      <color rgb="FFFF0000"/>
      <name val="Calibri"/>
      <family val="2"/>
      <scheme val="minor"/>
    </font>
    <font>
      <b/>
      <sz val="10"/>
      <color theme="1"/>
      <name val="Calibri"/>
      <family val="2"/>
      <scheme val="minor"/>
    </font>
    <font>
      <sz val="10"/>
      <name val="Calibri"/>
      <family val="2"/>
      <scheme val="minor"/>
    </font>
    <font>
      <b/>
      <sz val="10"/>
      <name val="Calibri"/>
      <family val="2"/>
      <scheme val="minor"/>
    </font>
    <font>
      <u/>
      <sz val="11"/>
      <color theme="10"/>
      <name val="Calibri"/>
      <family val="2"/>
      <scheme val="minor"/>
    </font>
    <font>
      <i/>
      <sz val="9"/>
      <color theme="1"/>
      <name val="Segoe UI"/>
      <family val="2"/>
    </font>
    <font>
      <i/>
      <sz val="10"/>
      <name val="Calibri"/>
      <family val="2"/>
      <scheme val="minor"/>
    </font>
    <font>
      <i/>
      <sz val="10"/>
      <color theme="1"/>
      <name val="Calibri"/>
      <family val="2"/>
      <scheme val="minor"/>
    </font>
    <font>
      <i/>
      <sz val="10"/>
      <color theme="1"/>
      <name val="Segoe UI"/>
      <family val="2"/>
    </font>
    <font>
      <b/>
      <sz val="9"/>
      <color theme="1"/>
      <name val="Calibri"/>
      <family val="2"/>
      <scheme val="minor"/>
    </font>
    <font>
      <sz val="11"/>
      <color theme="9" tint="0.59999389629810485"/>
      <name val="Calibri"/>
      <family val="2"/>
      <scheme val="minor"/>
    </font>
    <font>
      <sz val="12"/>
      <color theme="1"/>
      <name val="Calibri"/>
      <family val="2"/>
      <scheme val="minor"/>
    </font>
    <font>
      <sz val="9"/>
      <color theme="1"/>
      <name val="Segoe UI"/>
      <family val="2"/>
    </font>
    <font>
      <i/>
      <sz val="10"/>
      <color rgb="FFFF0000"/>
      <name val="Calibri"/>
      <family val="2"/>
      <scheme val="minor"/>
    </font>
    <font>
      <sz val="9"/>
      <color rgb="FFFF0000"/>
      <name val="Segoe UI"/>
      <family val="2"/>
    </font>
    <font>
      <sz val="9"/>
      <name val="Calibri"/>
      <family val="2"/>
      <scheme val="minor"/>
    </font>
    <font>
      <sz val="9"/>
      <color theme="1"/>
      <name val="Calibri"/>
      <family val="2"/>
      <scheme val="minor"/>
    </font>
  </fonts>
  <fills count="8">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rgb="FFFFFFFF"/>
        <bgColor rgb="FF000000"/>
      </patternFill>
    </fill>
  </fills>
  <borders count="31">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diagonal/>
    </border>
    <border>
      <left style="thin">
        <color theme="9"/>
      </left>
      <right/>
      <top style="thin">
        <color theme="9"/>
      </top>
      <bottom/>
      <diagonal/>
    </border>
    <border>
      <left/>
      <right/>
      <top style="thin">
        <color theme="9"/>
      </top>
      <bottom/>
      <diagonal/>
    </border>
    <border>
      <left/>
      <right style="thin">
        <color theme="9"/>
      </right>
      <top style="thin">
        <color theme="9"/>
      </top>
      <bottom/>
      <diagonal/>
    </border>
    <border>
      <left style="thin">
        <color theme="9"/>
      </left>
      <right/>
      <top/>
      <bottom/>
      <diagonal/>
    </border>
    <border>
      <left/>
      <right style="thin">
        <color theme="9"/>
      </right>
      <top/>
      <bottom/>
      <diagonal/>
    </border>
    <border>
      <left style="thin">
        <color theme="9"/>
      </left>
      <right/>
      <top/>
      <bottom style="thin">
        <color theme="9"/>
      </bottom>
      <diagonal/>
    </border>
    <border>
      <left/>
      <right/>
      <top/>
      <bottom style="thin">
        <color theme="9"/>
      </bottom>
      <diagonal/>
    </border>
    <border>
      <left/>
      <right style="thin">
        <color theme="9"/>
      </right>
      <top/>
      <bottom style="thin">
        <color theme="9"/>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0" fontId="4" fillId="0" borderId="0" applyNumberFormat="0" applyFill="0" applyBorder="0" applyAlignment="0" applyProtection="0"/>
    <xf numFmtId="0" fontId="24" fillId="0" borderId="0"/>
    <xf numFmtId="164" fontId="29" fillId="0" borderId="0" applyFont="0" applyFill="0" applyBorder="0" applyAlignment="0" applyProtection="0"/>
    <xf numFmtId="0" fontId="39" fillId="0" borderId="0" applyNumberFormat="0" applyFill="0" applyBorder="0" applyAlignment="0" applyProtection="0"/>
    <xf numFmtId="9" fontId="29" fillId="0" borderId="0" applyFont="0" applyFill="0" applyBorder="0" applyAlignment="0" applyProtection="0"/>
  </cellStyleXfs>
  <cellXfs count="328">
    <xf numFmtId="0" fontId="0" fillId="0" borderId="0" xfId="0"/>
    <xf numFmtId="0" fontId="0" fillId="0" borderId="0" xfId="0"/>
    <xf numFmtId="1" fontId="5" fillId="0" borderId="0" xfId="1" applyNumberFormat="1" applyFont="1"/>
    <xf numFmtId="2" fontId="5" fillId="0" borderId="0" xfId="1" applyNumberFormat="1" applyFont="1"/>
    <xf numFmtId="1" fontId="0" fillId="0" borderId="0" xfId="0" applyNumberFormat="1"/>
    <xf numFmtId="2" fontId="0" fillId="0" borderId="0" xfId="0" applyNumberFormat="1"/>
    <xf numFmtId="0" fontId="5" fillId="0" borderId="0" xfId="1" applyFont="1"/>
    <xf numFmtId="0" fontId="0" fillId="5" borderId="0" xfId="0" applyFill="1"/>
    <xf numFmtId="0" fontId="3" fillId="0" borderId="0" xfId="0" applyFont="1"/>
    <xf numFmtId="0" fontId="0" fillId="0" borderId="0" xfId="0" applyProtection="1"/>
    <xf numFmtId="0" fontId="12" fillId="0" borderId="0" xfId="0" applyFont="1" applyProtection="1"/>
    <xf numFmtId="0" fontId="11" fillId="0" borderId="0" xfId="0" applyFont="1" applyProtection="1"/>
    <xf numFmtId="0" fontId="0" fillId="6" borderId="0" xfId="0" applyFill="1" applyProtection="1"/>
    <xf numFmtId="0" fontId="1" fillId="6" borderId="0" xfId="0" applyFont="1" applyFill="1" applyAlignment="1" applyProtection="1">
      <alignment wrapText="1"/>
    </xf>
    <xf numFmtId="1" fontId="15" fillId="6" borderId="0" xfId="0" applyNumberFormat="1" applyFont="1" applyFill="1" applyBorder="1" applyProtection="1"/>
    <xf numFmtId="0" fontId="16" fillId="6" borderId="0" xfId="0" applyFont="1" applyFill="1" applyProtection="1"/>
    <xf numFmtId="0" fontId="1" fillId="6" borderId="0" xfId="0" applyFont="1" applyFill="1" applyProtection="1"/>
    <xf numFmtId="0" fontId="6" fillId="6" borderId="0" xfId="0" applyFont="1" applyFill="1" applyProtection="1"/>
    <xf numFmtId="0" fontId="6" fillId="6" borderId="3" xfId="0" applyFont="1" applyFill="1" applyBorder="1" applyProtection="1"/>
    <xf numFmtId="0" fontId="6" fillId="6" borderId="0" xfId="0" applyFont="1" applyFill="1" applyBorder="1" applyProtection="1"/>
    <xf numFmtId="0" fontId="6" fillId="4" borderId="0" xfId="0" applyFont="1" applyFill="1" applyProtection="1"/>
    <xf numFmtId="0" fontId="7" fillId="6" borderId="0" xfId="0" applyFont="1" applyFill="1" applyProtection="1"/>
    <xf numFmtId="0" fontId="3" fillId="6" borderId="0" xfId="0" applyFont="1" applyFill="1" applyAlignment="1" applyProtection="1">
      <alignment wrapText="1"/>
    </xf>
    <xf numFmtId="0" fontId="6" fillId="6" borderId="0" xfId="0" applyFont="1" applyFill="1" applyAlignment="1" applyProtection="1">
      <alignment wrapText="1"/>
    </xf>
    <xf numFmtId="1" fontId="0" fillId="6" borderId="0" xfId="0" applyNumberFormat="1" applyFill="1" applyProtection="1"/>
    <xf numFmtId="0" fontId="9" fillId="6" borderId="0" xfId="0" applyFont="1" applyFill="1" applyProtection="1"/>
    <xf numFmtId="0" fontId="13" fillId="6" borderId="0" xfId="0" applyFont="1" applyFill="1" applyProtection="1"/>
    <xf numFmtId="0" fontId="0" fillId="6" borderId="0" xfId="0" applyFill="1" applyAlignment="1" applyProtection="1">
      <alignment wrapText="1"/>
    </xf>
    <xf numFmtId="1" fontId="3" fillId="6" borderId="0" xfId="0" applyNumberFormat="1" applyFont="1" applyFill="1" applyBorder="1" applyAlignment="1" applyProtection="1">
      <alignment horizontal="center" vertical="center"/>
    </xf>
    <xf numFmtId="1" fontId="3" fillId="6" borderId="0" xfId="0" applyNumberFormat="1" applyFont="1" applyFill="1" applyBorder="1" applyProtection="1"/>
    <xf numFmtId="1" fontId="8" fillId="6" borderId="0" xfId="0" applyNumberFormat="1" applyFont="1" applyFill="1" applyBorder="1" applyProtection="1"/>
    <xf numFmtId="1" fontId="10" fillId="6" borderId="0" xfId="0" applyNumberFormat="1" applyFont="1" applyFill="1" applyProtection="1"/>
    <xf numFmtId="165" fontId="10" fillId="6" borderId="0" xfId="0" applyNumberFormat="1" applyFont="1" applyFill="1" applyProtection="1"/>
    <xf numFmtId="1" fontId="6" fillId="6" borderId="0" xfId="0" applyNumberFormat="1" applyFont="1" applyFill="1" applyProtection="1"/>
    <xf numFmtId="0" fontId="13" fillId="6" borderId="0" xfId="0" applyFont="1" applyFill="1" applyAlignment="1" applyProtection="1">
      <alignment wrapText="1"/>
    </xf>
    <xf numFmtId="0" fontId="0" fillId="6" borderId="0" xfId="0" applyFill="1" applyBorder="1" applyProtection="1"/>
    <xf numFmtId="1" fontId="8" fillId="6" borderId="0" xfId="0" applyNumberFormat="1" applyFont="1" applyFill="1" applyProtection="1"/>
    <xf numFmtId="1" fontId="3" fillId="6" borderId="0" xfId="0" applyNumberFormat="1" applyFont="1" applyFill="1" applyProtection="1"/>
    <xf numFmtId="0" fontId="9" fillId="6" borderId="0" xfId="0" applyFont="1" applyFill="1" applyBorder="1" applyProtection="1"/>
    <xf numFmtId="1" fontId="3" fillId="6" borderId="0" xfId="0" applyNumberFormat="1" applyFont="1" applyFill="1" applyBorder="1" applyAlignment="1" applyProtection="1">
      <alignment wrapText="1"/>
    </xf>
    <xf numFmtId="0" fontId="3" fillId="6" borderId="0" xfId="0" applyFont="1" applyFill="1" applyProtection="1"/>
    <xf numFmtId="0" fontId="14" fillId="6" borderId="0" xfId="0" applyFont="1" applyFill="1" applyProtection="1"/>
    <xf numFmtId="0" fontId="0" fillId="6" borderId="0" xfId="0" applyFont="1" applyFill="1" applyAlignment="1" applyProtection="1">
      <alignment horizontal="center" vertical="center"/>
    </xf>
    <xf numFmtId="0" fontId="0" fillId="6" borderId="0" xfId="0" applyFont="1" applyFill="1" applyBorder="1" applyAlignment="1" applyProtection="1">
      <alignment horizontal="right" vertical="top"/>
    </xf>
    <xf numFmtId="0" fontId="0" fillId="6" borderId="0" xfId="0" applyFont="1" applyFill="1" applyBorder="1" applyAlignment="1" applyProtection="1">
      <alignment horizontal="right" vertical="top" wrapText="1"/>
    </xf>
    <xf numFmtId="0" fontId="0" fillId="6" borderId="0" xfId="0" applyFont="1" applyFill="1" applyBorder="1" applyAlignment="1" applyProtection="1">
      <alignment horizontal="right" vertical="center"/>
    </xf>
    <xf numFmtId="0" fontId="0" fillId="6" borderId="0" xfId="0" applyFont="1" applyFill="1" applyAlignment="1" applyProtection="1">
      <alignment wrapText="1"/>
    </xf>
    <xf numFmtId="1" fontId="18" fillId="6" borderId="0" xfId="0" applyNumberFormat="1" applyFont="1" applyFill="1" applyProtection="1"/>
    <xf numFmtId="2" fontId="3" fillId="6" borderId="0" xfId="0" applyNumberFormat="1" applyFont="1" applyFill="1" applyProtection="1"/>
    <xf numFmtId="1" fontId="3" fillId="4" borderId="2" xfId="0" applyNumberFormat="1" applyFont="1" applyFill="1" applyBorder="1" applyProtection="1">
      <protection locked="0"/>
    </xf>
    <xf numFmtId="1" fontId="3" fillId="4" borderId="4" xfId="0" applyNumberFormat="1" applyFont="1" applyFill="1" applyBorder="1" applyProtection="1">
      <protection locked="0"/>
    </xf>
    <xf numFmtId="1" fontId="3" fillId="4" borderId="5" xfId="0" applyNumberFormat="1" applyFont="1" applyFill="1" applyBorder="1" applyProtection="1">
      <protection locked="0"/>
    </xf>
    <xf numFmtId="1" fontId="3" fillId="4" borderId="6" xfId="0" applyNumberFormat="1" applyFont="1" applyFill="1" applyBorder="1" applyProtection="1">
      <protection locked="0"/>
    </xf>
    <xf numFmtId="1" fontId="20" fillId="6" borderId="0" xfId="0" applyNumberFormat="1" applyFont="1" applyFill="1" applyBorder="1" applyProtection="1"/>
    <xf numFmtId="0" fontId="0" fillId="6" borderId="0" xfId="0" applyFill="1" applyAlignment="1" applyProtection="1">
      <alignment horizontal="right"/>
    </xf>
    <xf numFmtId="0" fontId="21" fillId="6" borderId="0" xfId="0" applyFont="1" applyFill="1" applyProtection="1"/>
    <xf numFmtId="0" fontId="22" fillId="6" borderId="0" xfId="0" applyFont="1" applyFill="1" applyProtection="1"/>
    <xf numFmtId="1" fontId="21" fillId="6" borderId="0" xfId="0" applyNumberFormat="1" applyFont="1" applyFill="1" applyProtection="1"/>
    <xf numFmtId="1" fontId="3" fillId="6" borderId="0" xfId="0" applyNumberFormat="1" applyFont="1" applyFill="1" applyAlignment="1" applyProtection="1">
      <alignment horizontal="left" vertical="top"/>
    </xf>
    <xf numFmtId="0" fontId="21" fillId="6" borderId="0" xfId="0" applyFont="1" applyFill="1" applyBorder="1" applyProtection="1"/>
    <xf numFmtId="1" fontId="21" fillId="6" borderId="0" xfId="0" applyNumberFormat="1" applyFont="1" applyFill="1" applyBorder="1" applyProtection="1"/>
    <xf numFmtId="1" fontId="14" fillId="6" borderId="0" xfId="0" applyNumberFormat="1" applyFont="1" applyFill="1" applyBorder="1" applyAlignment="1" applyProtection="1">
      <alignment horizontal="right"/>
    </xf>
    <xf numFmtId="0" fontId="14" fillId="6" borderId="0" xfId="0" applyFont="1" applyFill="1" applyAlignment="1" applyProtection="1">
      <alignment wrapText="1"/>
    </xf>
    <xf numFmtId="0" fontId="23" fillId="6" borderId="0" xfId="0" applyFont="1" applyFill="1" applyProtection="1"/>
    <xf numFmtId="1" fontId="3" fillId="0" borderId="0" xfId="0" applyNumberFormat="1" applyFont="1"/>
    <xf numFmtId="2" fontId="3" fillId="0" borderId="0" xfId="0" applyNumberFormat="1" applyFont="1"/>
    <xf numFmtId="0" fontId="1" fillId="6" borderId="0" xfId="0" applyFont="1" applyFill="1" applyAlignment="1" applyProtection="1">
      <alignment vertical="top" wrapText="1"/>
    </xf>
    <xf numFmtId="1" fontId="2" fillId="6" borderId="0" xfId="0" applyNumberFormat="1" applyFont="1" applyFill="1" applyProtection="1"/>
    <xf numFmtId="0" fontId="2" fillId="6" borderId="0" xfId="0" applyFont="1" applyFill="1" applyAlignment="1" applyProtection="1">
      <alignment wrapText="1"/>
    </xf>
    <xf numFmtId="1" fontId="2" fillId="6" borderId="0" xfId="0" applyNumberFormat="1" applyFont="1" applyFill="1" applyBorder="1" applyProtection="1"/>
    <xf numFmtId="0" fontId="1" fillId="6" borderId="0" xfId="0" applyFont="1" applyFill="1" applyAlignment="1" applyProtection="1">
      <alignment horizontal="right" wrapText="1"/>
    </xf>
    <xf numFmtId="165" fontId="3" fillId="4" borderId="2" xfId="0" applyNumberFormat="1" applyFont="1" applyFill="1" applyBorder="1" applyProtection="1">
      <protection locked="0"/>
    </xf>
    <xf numFmtId="0" fontId="6" fillId="6" borderId="0" xfId="0" applyFont="1" applyFill="1" applyAlignment="1" applyProtection="1">
      <alignment horizontal="right"/>
    </xf>
    <xf numFmtId="165" fontId="6" fillId="6" borderId="0" xfId="0" applyNumberFormat="1" applyFont="1" applyFill="1" applyProtection="1"/>
    <xf numFmtId="0" fontId="3" fillId="6" borderId="0" xfId="0" applyFont="1" applyFill="1" applyBorder="1" applyProtection="1"/>
    <xf numFmtId="1" fontId="3" fillId="6" borderId="0" xfId="0" applyNumberFormat="1" applyFont="1" applyFill="1" applyAlignment="1" applyProtection="1">
      <alignment wrapText="1"/>
    </xf>
    <xf numFmtId="1" fontId="3" fillId="6" borderId="0" xfId="0" applyNumberFormat="1" applyFont="1" applyFill="1" applyAlignment="1" applyProtection="1">
      <alignment wrapText="1"/>
    </xf>
    <xf numFmtId="0" fontId="1" fillId="6" borderId="0" xfId="0" applyFont="1" applyFill="1" applyBorder="1" applyAlignment="1" applyProtection="1">
      <alignment wrapText="1"/>
    </xf>
    <xf numFmtId="0" fontId="19" fillId="0" borderId="0" xfId="0" applyFont="1" applyFill="1"/>
    <xf numFmtId="0" fontId="36" fillId="0" borderId="0" xfId="0" applyFont="1" applyFill="1"/>
    <xf numFmtId="165" fontId="37" fillId="0" borderId="0" xfId="0" applyNumberFormat="1" applyFont="1" applyFill="1"/>
    <xf numFmtId="0" fontId="19" fillId="5" borderId="0" xfId="0" applyFont="1" applyFill="1"/>
    <xf numFmtId="0" fontId="0" fillId="5" borderId="0" xfId="0" applyFont="1" applyFill="1"/>
    <xf numFmtId="0" fontId="36" fillId="5" borderId="0" xfId="0" applyFont="1" applyFill="1"/>
    <xf numFmtId="0" fontId="38" fillId="5" borderId="0" xfId="0" applyFont="1" applyFill="1"/>
    <xf numFmtId="0" fontId="37" fillId="5" borderId="0" xfId="0" applyFont="1" applyFill="1"/>
    <xf numFmtId="0" fontId="37" fillId="5" borderId="0" xfId="0" quotePrefix="1" applyFont="1" applyFill="1"/>
    <xf numFmtId="0" fontId="35" fillId="5" borderId="0" xfId="0" applyFont="1" applyFill="1"/>
    <xf numFmtId="1" fontId="37" fillId="5" borderId="0" xfId="0" applyNumberFormat="1" applyFont="1" applyFill="1"/>
    <xf numFmtId="165" fontId="37" fillId="5" borderId="0" xfId="0" applyNumberFormat="1" applyFont="1" applyFill="1"/>
    <xf numFmtId="0" fontId="41" fillId="5" borderId="0" xfId="0" quotePrefix="1" applyFont="1" applyFill="1" applyAlignment="1">
      <alignment wrapText="1"/>
    </xf>
    <xf numFmtId="0" fontId="41" fillId="5" borderId="0" xfId="0" applyFont="1" applyFill="1"/>
    <xf numFmtId="165" fontId="18" fillId="4" borderId="0" xfId="0" applyNumberFormat="1" applyFont="1" applyFill="1" applyProtection="1"/>
    <xf numFmtId="1" fontId="10" fillId="4" borderId="0" xfId="0" applyNumberFormat="1" applyFont="1" applyFill="1" applyProtection="1"/>
    <xf numFmtId="0" fontId="6" fillId="4" borderId="0" xfId="0" applyFont="1" applyFill="1" applyAlignment="1" applyProtection="1">
      <alignment wrapText="1"/>
    </xf>
    <xf numFmtId="165" fontId="6" fillId="4" borderId="0" xfId="0" applyNumberFormat="1" applyFont="1" applyFill="1" applyProtection="1"/>
    <xf numFmtId="165" fontId="10" fillId="4" borderId="0" xfId="0" applyNumberFormat="1" applyFont="1" applyFill="1" applyProtection="1"/>
    <xf numFmtId="2" fontId="10" fillId="4" borderId="0" xfId="0" applyNumberFormat="1" applyFont="1" applyFill="1" applyProtection="1"/>
    <xf numFmtId="1" fontId="3" fillId="4" borderId="0" xfId="0" applyNumberFormat="1" applyFont="1" applyFill="1" applyProtection="1"/>
    <xf numFmtId="1" fontId="3" fillId="4" borderId="0" xfId="0" applyNumberFormat="1" applyFont="1" applyFill="1" applyBorder="1" applyProtection="1"/>
    <xf numFmtId="0" fontId="1" fillId="4" borderId="0" xfId="0" applyFont="1" applyFill="1" applyAlignment="1" applyProtection="1">
      <alignment wrapText="1"/>
    </xf>
    <xf numFmtId="0" fontId="0" fillId="4" borderId="0" xfId="0" applyFill="1" applyProtection="1"/>
    <xf numFmtId="165" fontId="41" fillId="5" borderId="0" xfId="0" applyNumberFormat="1" applyFont="1" applyFill="1" applyAlignment="1">
      <alignment wrapText="1"/>
    </xf>
    <xf numFmtId="0" fontId="43" fillId="5" borderId="0" xfId="0" applyFont="1" applyFill="1" applyAlignment="1">
      <alignment vertical="center" wrapText="1"/>
    </xf>
    <xf numFmtId="1" fontId="6" fillId="6" borderId="0" xfId="0" applyNumberFormat="1" applyFont="1" applyFill="1" applyBorder="1" applyProtection="1"/>
    <xf numFmtId="165" fontId="22" fillId="6" borderId="0" xfId="0" applyNumberFormat="1" applyFont="1" applyFill="1" applyProtection="1"/>
    <xf numFmtId="1" fontId="22" fillId="6" borderId="0" xfId="0" applyNumberFormat="1" applyFont="1" applyFill="1" applyProtection="1"/>
    <xf numFmtId="1" fontId="6" fillId="6" borderId="7" xfId="0" applyNumberFormat="1" applyFont="1" applyFill="1" applyBorder="1" applyProtection="1"/>
    <xf numFmtId="0" fontId="3" fillId="6" borderId="0" xfId="0" applyFont="1" applyFill="1" applyAlignment="1" applyProtection="1">
      <alignment horizontal="left"/>
    </xf>
    <xf numFmtId="1" fontId="2" fillId="6" borderId="0" xfId="0" applyNumberFormat="1" applyFont="1" applyFill="1" applyAlignment="1" applyProtection="1">
      <alignment wrapText="1"/>
    </xf>
    <xf numFmtId="0" fontId="9" fillId="4" borderId="0" xfId="0" applyFont="1" applyFill="1" applyProtection="1"/>
    <xf numFmtId="1" fontId="6" fillId="4" borderId="0" xfId="0" applyNumberFormat="1" applyFont="1" applyFill="1" applyProtection="1"/>
    <xf numFmtId="1" fontId="18" fillId="4" borderId="0" xfId="0" applyNumberFormat="1" applyFont="1" applyFill="1" applyProtection="1"/>
    <xf numFmtId="0" fontId="6" fillId="4" borderId="0" xfId="0" applyFont="1" applyFill="1" applyBorder="1" applyProtection="1"/>
    <xf numFmtId="0" fontId="39" fillId="4" borderId="0" xfId="4" applyFill="1" applyBorder="1" applyProtection="1"/>
    <xf numFmtId="0" fontId="10" fillId="4" borderId="0" xfId="0" applyFont="1" applyFill="1" applyProtection="1"/>
    <xf numFmtId="0" fontId="3" fillId="4" borderId="0" xfId="0" applyFont="1" applyFill="1" applyProtection="1"/>
    <xf numFmtId="0" fontId="1" fillId="4" borderId="0" xfId="0" applyFont="1" applyFill="1" applyProtection="1"/>
    <xf numFmtId="0" fontId="0" fillId="6" borderId="0" xfId="0" applyFont="1" applyFill="1" applyProtection="1"/>
    <xf numFmtId="0" fontId="6" fillId="0" borderId="0" xfId="0" applyFont="1" applyFill="1" applyBorder="1"/>
    <xf numFmtId="0" fontId="0" fillId="0" borderId="0" xfId="0" applyFill="1" applyBorder="1" applyAlignment="1">
      <alignment horizontal="left"/>
    </xf>
    <xf numFmtId="0" fontId="1" fillId="0" borderId="0" xfId="0" applyFont="1" applyFill="1" applyBorder="1" applyAlignment="1">
      <alignment horizontal="left"/>
    </xf>
    <xf numFmtId="0" fontId="0" fillId="0" borderId="0" xfId="0" applyFont="1" applyFill="1" applyBorder="1" applyAlignment="1">
      <alignment horizontal="left"/>
    </xf>
    <xf numFmtId="0" fontId="31" fillId="0" borderId="0" xfId="0" applyFont="1" applyFill="1" applyBorder="1" applyAlignment="1">
      <alignment horizontal="center"/>
    </xf>
    <xf numFmtId="166" fontId="32" fillId="0" borderId="0" xfId="0" applyNumberFormat="1" applyFont="1" applyFill="1" applyBorder="1" applyAlignment="1">
      <alignment horizontal="left" vertical="top"/>
    </xf>
    <xf numFmtId="167" fontId="32" fillId="0" borderId="0" xfId="0" applyNumberFormat="1" applyFont="1" applyFill="1" applyBorder="1" applyAlignment="1">
      <alignment horizontal="right"/>
    </xf>
    <xf numFmtId="0" fontId="3" fillId="6" borderId="0" xfId="0" applyFont="1" applyFill="1" applyAlignment="1" applyProtection="1">
      <alignment wrapText="1"/>
    </xf>
    <xf numFmtId="0" fontId="41" fillId="5" borderId="0" xfId="0" applyFont="1" applyFill="1" applyAlignment="1">
      <alignment wrapText="1"/>
    </xf>
    <xf numFmtId="2" fontId="0" fillId="0" borderId="0" xfId="0" applyNumberFormat="1" applyFill="1" applyBorder="1" applyAlignment="1">
      <alignment horizontal="right"/>
    </xf>
    <xf numFmtId="0" fontId="0" fillId="0" borderId="0" xfId="0" applyFill="1" applyBorder="1" applyAlignment="1">
      <alignment horizontal="right"/>
    </xf>
    <xf numFmtId="167" fontId="0" fillId="0" borderId="0" xfId="0" applyNumberFormat="1" applyFont="1" applyFill="1" applyBorder="1" applyAlignment="1">
      <alignment horizontal="right"/>
    </xf>
    <xf numFmtId="167" fontId="0" fillId="0" borderId="0" xfId="0" applyNumberFormat="1" applyFill="1" applyBorder="1" applyAlignment="1">
      <alignment horizontal="right"/>
    </xf>
    <xf numFmtId="165" fontId="0" fillId="0" borderId="0" xfId="0" applyNumberFormat="1" applyFill="1" applyBorder="1" applyAlignment="1">
      <alignment horizontal="right"/>
    </xf>
    <xf numFmtId="0" fontId="3" fillId="0" borderId="0" xfId="0" applyFont="1" applyFill="1" applyBorder="1" applyAlignment="1">
      <alignment horizontal="left"/>
    </xf>
    <xf numFmtId="0" fontId="37" fillId="0" borderId="0" xfId="0" applyFont="1" applyFill="1" applyBorder="1"/>
    <xf numFmtId="1" fontId="38" fillId="0" borderId="0" xfId="1" applyNumberFormat="1" applyFont="1" applyFill="1" applyBorder="1"/>
    <xf numFmtId="0" fontId="38" fillId="0" borderId="0" xfId="0" applyFont="1" applyFill="1" applyBorder="1"/>
    <xf numFmtId="2" fontId="37" fillId="0" borderId="0" xfId="0" applyNumberFormat="1" applyFont="1" applyFill="1" applyBorder="1"/>
    <xf numFmtId="1" fontId="37" fillId="0" borderId="0" xfId="0" applyNumberFormat="1" applyFont="1" applyFill="1" applyBorder="1"/>
    <xf numFmtId="2" fontId="37" fillId="0" borderId="0" xfId="1" applyNumberFormat="1" applyFont="1" applyFill="1" applyBorder="1"/>
    <xf numFmtId="0" fontId="10" fillId="4" borderId="0" xfId="0" applyFont="1" applyFill="1" applyAlignment="1" applyProtection="1">
      <alignment horizontal="right"/>
    </xf>
    <xf numFmtId="0" fontId="0" fillId="2" borderId="0" xfId="0" applyFill="1" applyAlignment="1" applyProtection="1">
      <alignment horizontal="right" wrapText="1"/>
      <protection locked="0"/>
    </xf>
    <xf numFmtId="0" fontId="3" fillId="6" borderId="0" xfId="0" applyFont="1" applyFill="1" applyAlignment="1" applyProtection="1">
      <alignment wrapText="1"/>
    </xf>
    <xf numFmtId="0" fontId="13" fillId="6" borderId="0" xfId="0" applyFont="1" applyFill="1" applyAlignment="1" applyProtection="1">
      <alignment horizontal="left"/>
    </xf>
    <xf numFmtId="0" fontId="1" fillId="6" borderId="0" xfId="0" applyFont="1" applyFill="1"/>
    <xf numFmtId="0" fontId="7" fillId="6" borderId="0" xfId="0" applyFont="1" applyFill="1" applyBorder="1" applyProtection="1"/>
    <xf numFmtId="0" fontId="16" fillId="6" borderId="0" xfId="0" applyFont="1" applyFill="1"/>
    <xf numFmtId="0" fontId="0" fillId="6" borderId="3" xfId="0" applyFont="1" applyFill="1" applyBorder="1" applyAlignment="1" applyProtection="1">
      <alignment horizontal="right" vertical="top" wrapText="1"/>
    </xf>
    <xf numFmtId="0" fontId="9" fillId="6" borderId="19" xfId="0" applyFont="1" applyFill="1" applyBorder="1" applyProtection="1"/>
    <xf numFmtId="0" fontId="0" fillId="6" borderId="21" xfId="0" applyFont="1" applyFill="1" applyBorder="1" applyAlignment="1" applyProtection="1">
      <alignment horizontal="right" vertical="center" wrapText="1"/>
    </xf>
    <xf numFmtId="0" fontId="9" fillId="6" borderId="20" xfId="0" applyFont="1" applyFill="1" applyBorder="1" applyProtection="1"/>
    <xf numFmtId="0" fontId="0" fillId="6" borderId="3" xfId="0" applyFont="1" applyFill="1" applyBorder="1" applyAlignment="1" applyProtection="1">
      <alignment horizontal="right" vertical="center" wrapText="1"/>
    </xf>
    <xf numFmtId="0" fontId="1" fillId="6" borderId="0" xfId="0" applyFont="1" applyFill="1" applyAlignment="1">
      <alignment wrapText="1"/>
    </xf>
    <xf numFmtId="0" fontId="1" fillId="6" borderId="0" xfId="0" applyFont="1" applyFill="1" applyBorder="1"/>
    <xf numFmtId="165" fontId="45" fillId="6" borderId="0" xfId="0" applyNumberFormat="1" applyFont="1" applyFill="1" applyProtection="1"/>
    <xf numFmtId="1" fontId="0" fillId="0" borderId="0" xfId="0" applyNumberFormat="1" applyProtection="1"/>
    <xf numFmtId="2" fontId="14" fillId="6" borderId="0" xfId="0" applyNumberFormat="1" applyFont="1" applyFill="1" applyBorder="1" applyAlignment="1" applyProtection="1">
      <alignment horizontal="right"/>
    </xf>
    <xf numFmtId="165" fontId="0" fillId="6" borderId="0" xfId="0" applyNumberFormat="1" applyFont="1" applyFill="1" applyBorder="1" applyAlignment="1" applyProtection="1">
      <alignment horizontal="right" vertical="top" wrapText="1"/>
    </xf>
    <xf numFmtId="165" fontId="9" fillId="6" borderId="0" xfId="0" applyNumberFormat="1" applyFont="1" applyFill="1" applyProtection="1"/>
    <xf numFmtId="165" fontId="3" fillId="6" borderId="0" xfId="0" applyNumberFormat="1" applyFont="1" applyFill="1" applyBorder="1" applyAlignment="1" applyProtection="1">
      <alignment wrapText="1"/>
    </xf>
    <xf numFmtId="165" fontId="0" fillId="6" borderId="0" xfId="0" applyNumberFormat="1" applyFont="1" applyFill="1" applyAlignment="1" applyProtection="1">
      <alignment wrapText="1"/>
    </xf>
    <xf numFmtId="165" fontId="3" fillId="6" borderId="0" xfId="0" applyNumberFormat="1" applyFont="1" applyFill="1" applyBorder="1" applyProtection="1"/>
    <xf numFmtId="165" fontId="3" fillId="6" borderId="2" xfId="0" applyNumberFormat="1" applyFont="1" applyFill="1" applyBorder="1" applyProtection="1">
      <protection locked="0"/>
    </xf>
    <xf numFmtId="165" fontId="14" fillId="6" borderId="0" xfId="0" applyNumberFormat="1" applyFont="1" applyFill="1" applyProtection="1"/>
    <xf numFmtId="0" fontId="3" fillId="6" borderId="0" xfId="0" applyFont="1" applyFill="1" applyAlignment="1" applyProtection="1">
      <alignment wrapText="1"/>
    </xf>
    <xf numFmtId="165" fontId="0" fillId="0" borderId="0" xfId="0" applyNumberFormat="1" applyProtection="1"/>
    <xf numFmtId="165" fontId="0" fillId="6" borderId="0" xfId="0" applyNumberFormat="1" applyFill="1" applyAlignment="1" applyProtection="1">
      <alignment horizontal="right" wrapText="1"/>
    </xf>
    <xf numFmtId="165" fontId="3" fillId="6" borderId="0" xfId="0" applyNumberFormat="1" applyFont="1" applyFill="1" applyAlignment="1" applyProtection="1">
      <alignment horizontal="right" wrapText="1"/>
    </xf>
    <xf numFmtId="165" fontId="0" fillId="6" borderId="0" xfId="0" applyNumberFormat="1" applyFill="1" applyProtection="1"/>
    <xf numFmtId="165" fontId="0" fillId="6" borderId="0" xfId="0" applyNumberFormat="1" applyFill="1" applyAlignment="1" applyProtection="1">
      <alignment horizontal="right"/>
    </xf>
    <xf numFmtId="165" fontId="3" fillId="6" borderId="0" xfId="0" applyNumberFormat="1" applyFont="1" applyFill="1" applyProtection="1"/>
    <xf numFmtId="165" fontId="1" fillId="6" borderId="0" xfId="0" applyNumberFormat="1" applyFont="1" applyFill="1" applyAlignment="1" applyProtection="1">
      <alignment horizontal="right" wrapText="1"/>
    </xf>
    <xf numFmtId="165" fontId="0" fillId="3" borderId="1" xfId="0" applyNumberFormat="1" applyFont="1" applyFill="1" applyBorder="1" applyAlignment="1" applyProtection="1">
      <alignment wrapText="1"/>
      <protection locked="0"/>
    </xf>
    <xf numFmtId="165" fontId="1" fillId="6" borderId="0" xfId="0" applyNumberFormat="1" applyFont="1" applyFill="1" applyAlignment="1" applyProtection="1">
      <alignment wrapText="1"/>
    </xf>
    <xf numFmtId="165" fontId="1" fillId="6" borderId="0" xfId="0" applyNumberFormat="1" applyFont="1" applyFill="1" applyAlignment="1" applyProtection="1">
      <alignment wrapText="1"/>
      <protection locked="0"/>
    </xf>
    <xf numFmtId="165" fontId="16" fillId="6" borderId="0" xfId="0" applyNumberFormat="1" applyFont="1" applyFill="1" applyProtection="1"/>
    <xf numFmtId="165" fontId="6" fillId="6" borderId="3" xfId="0" applyNumberFormat="1" applyFont="1" applyFill="1" applyBorder="1" applyProtection="1"/>
    <xf numFmtId="165" fontId="3" fillId="2" borderId="0" xfId="0" applyNumberFormat="1" applyFont="1" applyFill="1" applyProtection="1">
      <protection locked="0"/>
    </xf>
    <xf numFmtId="165" fontId="3" fillId="6" borderId="0" xfId="0" applyNumberFormat="1" applyFont="1" applyFill="1" applyAlignment="1" applyProtection="1">
      <alignment horizontal="right"/>
    </xf>
    <xf numFmtId="165" fontId="3" fillId="7" borderId="2" xfId="0" applyNumberFormat="1" applyFont="1" applyFill="1" applyBorder="1" applyAlignment="1" applyProtection="1">
      <alignment wrapText="1"/>
      <protection locked="0"/>
    </xf>
    <xf numFmtId="165" fontId="0" fillId="6" borderId="0" xfId="0" applyNumberFormat="1" applyFont="1" applyFill="1" applyAlignment="1" applyProtection="1"/>
    <xf numFmtId="165" fontId="3" fillId="6" borderId="0" xfId="0" applyNumberFormat="1" applyFont="1" applyFill="1" applyBorder="1" applyAlignment="1" applyProtection="1">
      <alignment horizontal="center" vertical="center"/>
    </xf>
    <xf numFmtId="165" fontId="46" fillId="6" borderId="0" xfId="0" applyNumberFormat="1" applyFont="1" applyFill="1" applyBorder="1"/>
    <xf numFmtId="0" fontId="1" fillId="6" borderId="0" xfId="0" applyFont="1" applyFill="1" applyAlignment="1" applyProtection="1">
      <alignment horizontal="right"/>
    </xf>
    <xf numFmtId="165" fontId="1" fillId="6" borderId="0" xfId="0" applyNumberFormat="1" applyFont="1" applyFill="1" applyProtection="1"/>
    <xf numFmtId="165" fontId="28" fillId="2" borderId="0" xfId="0" applyNumberFormat="1" applyFont="1" applyFill="1" applyProtection="1">
      <protection locked="0"/>
    </xf>
    <xf numFmtId="165" fontId="3" fillId="6" borderId="0" xfId="0" applyNumberFormat="1" applyFont="1" applyFill="1" applyAlignment="1" applyProtection="1">
      <alignment horizontal="center"/>
    </xf>
    <xf numFmtId="0" fontId="3" fillId="4" borderId="0" xfId="0" applyFont="1" applyFill="1" applyAlignment="1" applyProtection="1">
      <alignment wrapText="1"/>
    </xf>
    <xf numFmtId="0" fontId="23" fillId="5" borderId="0" xfId="0" applyFont="1" applyFill="1"/>
    <xf numFmtId="165" fontId="19" fillId="5" borderId="0" xfId="0" applyNumberFormat="1" applyFont="1" applyFill="1"/>
    <xf numFmtId="0" fontId="42" fillId="5" borderId="0" xfId="0" quotePrefix="1" applyFont="1" applyFill="1"/>
    <xf numFmtId="0" fontId="35" fillId="5" borderId="0" xfId="0" applyFont="1" applyFill="1" applyAlignment="1">
      <alignment wrapText="1"/>
    </xf>
    <xf numFmtId="0" fontId="36" fillId="5" borderId="0" xfId="0" applyFont="1" applyFill="1" applyAlignment="1">
      <alignment wrapText="1"/>
    </xf>
    <xf numFmtId="0" fontId="19" fillId="5" borderId="0" xfId="0" applyFont="1" applyFill="1" applyAlignment="1">
      <alignment wrapText="1"/>
    </xf>
    <xf numFmtId="0" fontId="19" fillId="0" borderId="0" xfId="0" applyFont="1" applyFill="1" applyAlignment="1">
      <alignment wrapText="1"/>
    </xf>
    <xf numFmtId="9" fontId="40" fillId="5" borderId="0" xfId="5" applyFont="1" applyFill="1" applyAlignment="1">
      <alignment wrapText="1"/>
    </xf>
    <xf numFmtId="0" fontId="3" fillId="6" borderId="3" xfId="0" applyFont="1" applyFill="1" applyBorder="1" applyAlignment="1" applyProtection="1">
      <alignment wrapText="1"/>
    </xf>
    <xf numFmtId="0" fontId="3" fillId="6" borderId="0" xfId="0" applyFont="1" applyFill="1" applyBorder="1" applyAlignment="1" applyProtection="1">
      <alignment wrapText="1"/>
    </xf>
    <xf numFmtId="2" fontId="37" fillId="5" borderId="0" xfId="0" applyNumberFormat="1" applyFont="1" applyFill="1"/>
    <xf numFmtId="0" fontId="19" fillId="0" borderId="0" xfId="0" quotePrefix="1" applyFont="1" applyFill="1"/>
    <xf numFmtId="165" fontId="41" fillId="0" borderId="0" xfId="0" applyNumberFormat="1" applyFont="1" applyFill="1" applyAlignment="1">
      <alignment wrapText="1"/>
    </xf>
    <xf numFmtId="0" fontId="37" fillId="0" borderId="0" xfId="0" applyFont="1" applyFill="1"/>
    <xf numFmtId="0" fontId="38" fillId="5" borderId="0" xfId="0" applyFont="1" applyFill="1" applyAlignment="1">
      <alignment wrapText="1"/>
    </xf>
    <xf numFmtId="165" fontId="22" fillId="6" borderId="0" xfId="0" applyNumberFormat="1" applyFont="1" applyFill="1" applyAlignment="1" applyProtection="1">
      <alignment wrapText="1"/>
    </xf>
    <xf numFmtId="165" fontId="6" fillId="6" borderId="7" xfId="0" applyNumberFormat="1" applyFont="1" applyFill="1" applyBorder="1" applyProtection="1"/>
    <xf numFmtId="165" fontId="6" fillId="6" borderId="0" xfId="0" applyNumberFormat="1" applyFont="1" applyFill="1" applyBorder="1" applyProtection="1"/>
    <xf numFmtId="165" fontId="37" fillId="5" borderId="0" xfId="0" quotePrefix="1" applyNumberFormat="1" applyFont="1" applyFill="1" applyAlignment="1">
      <alignment wrapText="1"/>
    </xf>
    <xf numFmtId="0" fontId="47" fillId="5" borderId="0" xfId="0" applyFont="1" applyFill="1" applyAlignment="1">
      <alignment vertical="center" wrapText="1"/>
    </xf>
    <xf numFmtId="0" fontId="2" fillId="6" borderId="0" xfId="0" applyFont="1" applyFill="1" applyProtection="1"/>
    <xf numFmtId="0" fontId="0" fillId="4" borderId="0" xfId="0" applyFill="1" applyAlignment="1">
      <alignment vertical="top" wrapText="1"/>
    </xf>
    <xf numFmtId="0" fontId="48" fillId="5" borderId="0" xfId="0" applyFont="1" applyFill="1" applyAlignment="1">
      <alignment wrapText="1"/>
    </xf>
    <xf numFmtId="1" fontId="19" fillId="5" borderId="0" xfId="0" applyNumberFormat="1" applyFont="1" applyFill="1"/>
    <xf numFmtId="0" fontId="1" fillId="6" borderId="2" xfId="0" applyFont="1" applyFill="1" applyBorder="1"/>
    <xf numFmtId="165" fontId="0" fillId="6" borderId="0" xfId="0" applyNumberFormat="1" applyFont="1" applyFill="1" applyProtection="1"/>
    <xf numFmtId="0" fontId="0" fillId="4" borderId="0" xfId="0" quotePrefix="1" applyFill="1" applyProtection="1"/>
    <xf numFmtId="0" fontId="0" fillId="4" borderId="0" xfId="0" applyFill="1"/>
    <xf numFmtId="0" fontId="16" fillId="4" borderId="0" xfId="0" applyFont="1" applyFill="1" applyProtection="1"/>
    <xf numFmtId="0" fontId="0" fillId="4" borderId="0" xfId="0" applyFill="1" applyAlignment="1">
      <alignment horizontal="center"/>
    </xf>
    <xf numFmtId="0" fontId="0" fillId="4" borderId="0" xfId="0" applyFill="1" applyAlignment="1">
      <alignment horizontal="center" vertical="center"/>
    </xf>
    <xf numFmtId="0" fontId="0" fillId="0" borderId="0" xfId="0" applyFill="1" applyBorder="1" applyProtection="1"/>
    <xf numFmtId="0" fontId="3" fillId="4" borderId="0" xfId="0" applyFont="1" applyFill="1" applyBorder="1" applyProtection="1">
      <protection hidden="1"/>
    </xf>
    <xf numFmtId="0" fontId="3" fillId="0" borderId="0" xfId="0" applyFont="1" applyFill="1" applyBorder="1" applyProtection="1">
      <protection hidden="1"/>
    </xf>
    <xf numFmtId="0" fontId="0" fillId="0" borderId="0" xfId="0" applyFill="1" applyBorder="1" applyProtection="1">
      <protection hidden="1"/>
    </xf>
    <xf numFmtId="0" fontId="25" fillId="4" borderId="0" xfId="0" applyFont="1" applyFill="1" applyBorder="1" applyProtection="1">
      <protection hidden="1"/>
    </xf>
    <xf numFmtId="0" fontId="0" fillId="4" borderId="0" xfId="0" applyFill="1" applyBorder="1" applyAlignment="1" applyProtection="1">
      <alignment wrapText="1"/>
      <protection hidden="1"/>
    </xf>
    <xf numFmtId="0" fontId="6" fillId="4" borderId="0" xfId="0" applyFont="1" applyFill="1" applyBorder="1" applyAlignment="1" applyProtection="1">
      <alignment wrapText="1"/>
      <protection hidden="1"/>
    </xf>
    <xf numFmtId="1" fontId="6" fillId="4" borderId="0" xfId="0" applyNumberFormat="1" applyFont="1" applyFill="1" applyBorder="1" applyProtection="1">
      <protection hidden="1"/>
    </xf>
    <xf numFmtId="0" fontId="6" fillId="4" borderId="0" xfId="0" applyFont="1" applyFill="1" applyBorder="1" applyProtection="1">
      <protection hidden="1"/>
    </xf>
    <xf numFmtId="0" fontId="1" fillId="4" borderId="0" xfId="0" applyFont="1" applyFill="1" applyBorder="1" applyAlignment="1" applyProtection="1">
      <alignment wrapText="1"/>
      <protection hidden="1"/>
    </xf>
    <xf numFmtId="0" fontId="6" fillId="4" borderId="0" xfId="0" quotePrefix="1" applyFont="1" applyFill="1" applyBorder="1" applyProtection="1">
      <protection hidden="1"/>
    </xf>
    <xf numFmtId="1" fontId="0" fillId="0" borderId="0" xfId="0" applyNumberFormat="1" applyFill="1" applyBorder="1" applyProtection="1">
      <protection hidden="1"/>
    </xf>
    <xf numFmtId="9" fontId="0" fillId="0" borderId="0" xfId="0" applyNumberFormat="1" applyFill="1" applyBorder="1" applyProtection="1">
      <protection hidden="1"/>
    </xf>
    <xf numFmtId="165" fontId="0" fillId="0" borderId="0" xfId="0" applyNumberFormat="1" applyFill="1" applyBorder="1" applyProtection="1">
      <protection hidden="1"/>
    </xf>
    <xf numFmtId="0" fontId="3" fillId="4" borderId="0" xfId="0" applyFont="1" applyFill="1" applyBorder="1" applyAlignment="1" applyProtection="1">
      <alignment wrapText="1"/>
      <protection hidden="1"/>
    </xf>
    <xf numFmtId="0" fontId="17" fillId="4" borderId="3" xfId="0" applyFont="1" applyFill="1" applyBorder="1" applyAlignment="1" applyProtection="1">
      <alignment wrapText="1"/>
      <protection hidden="1"/>
    </xf>
    <xf numFmtId="0" fontId="14" fillId="4" borderId="3" xfId="0" applyFont="1" applyFill="1" applyBorder="1" applyProtection="1">
      <protection hidden="1"/>
    </xf>
    <xf numFmtId="1" fontId="14" fillId="4" borderId="3" xfId="0" applyNumberFormat="1" applyFont="1" applyFill="1" applyBorder="1" applyProtection="1">
      <protection hidden="1"/>
    </xf>
    <xf numFmtId="0" fontId="0" fillId="4" borderId="0" xfId="0" applyFill="1" applyBorder="1" applyProtection="1">
      <protection hidden="1"/>
    </xf>
    <xf numFmtId="0" fontId="3" fillId="4" borderId="8" xfId="0" applyFont="1" applyFill="1" applyBorder="1" applyAlignment="1" applyProtection="1">
      <alignment horizontal="right" wrapText="1"/>
      <protection hidden="1"/>
    </xf>
    <xf numFmtId="0" fontId="3" fillId="4" borderId="9" xfId="0" applyFont="1" applyFill="1" applyBorder="1" applyAlignment="1" applyProtection="1">
      <alignment horizontal="right" wrapText="1"/>
      <protection hidden="1"/>
    </xf>
    <xf numFmtId="1" fontId="3" fillId="4" borderId="9" xfId="0" applyNumberFormat="1" applyFont="1" applyFill="1" applyBorder="1" applyProtection="1">
      <protection hidden="1"/>
    </xf>
    <xf numFmtId="1" fontId="3" fillId="4" borderId="10" xfId="0" applyNumberFormat="1" applyFont="1" applyFill="1" applyBorder="1" applyProtection="1">
      <protection hidden="1"/>
    </xf>
    <xf numFmtId="0" fontId="3" fillId="4" borderId="11" xfId="0" applyFont="1" applyFill="1" applyBorder="1" applyAlignment="1" applyProtection="1">
      <alignment horizontal="right" wrapText="1"/>
      <protection hidden="1"/>
    </xf>
    <xf numFmtId="0" fontId="3" fillId="4" borderId="0" xfId="0" applyFont="1" applyFill="1" applyBorder="1" applyAlignment="1" applyProtection="1">
      <alignment horizontal="right" wrapText="1"/>
      <protection hidden="1"/>
    </xf>
    <xf numFmtId="1" fontId="3" fillId="4" borderId="0" xfId="0" applyNumberFormat="1" applyFont="1" applyFill="1" applyBorder="1" applyProtection="1">
      <protection hidden="1"/>
    </xf>
    <xf numFmtId="1" fontId="3" fillId="4" borderId="12" xfId="0" applyNumberFormat="1" applyFont="1" applyFill="1" applyBorder="1" applyProtection="1">
      <protection hidden="1"/>
    </xf>
    <xf numFmtId="1" fontId="3" fillId="4" borderId="0" xfId="0" applyNumberFormat="1" applyFont="1" applyFill="1" applyBorder="1" applyAlignment="1" applyProtection="1">
      <alignment horizontal="right"/>
      <protection hidden="1"/>
    </xf>
    <xf numFmtId="0" fontId="28" fillId="4" borderId="0" xfId="0" applyFont="1" applyFill="1" applyBorder="1" applyAlignment="1" applyProtection="1">
      <alignment wrapText="1"/>
      <protection hidden="1"/>
    </xf>
    <xf numFmtId="0" fontId="28" fillId="4" borderId="12" xfId="0" applyFont="1" applyFill="1" applyBorder="1" applyAlignment="1" applyProtection="1">
      <alignment wrapText="1"/>
      <protection hidden="1"/>
    </xf>
    <xf numFmtId="10" fontId="3" fillId="4" borderId="0" xfId="5" applyNumberFormat="1" applyFont="1" applyFill="1" applyBorder="1" applyProtection="1">
      <protection hidden="1"/>
    </xf>
    <xf numFmtId="2" fontId="0" fillId="0" borderId="0" xfId="0" applyNumberFormat="1" applyFill="1" applyBorder="1" applyProtection="1">
      <protection hidden="1"/>
    </xf>
    <xf numFmtId="0" fontId="3" fillId="4" borderId="13" xfId="0" applyFont="1" applyFill="1" applyBorder="1" applyAlignment="1" applyProtection="1">
      <alignment horizontal="right" wrapText="1"/>
      <protection hidden="1"/>
    </xf>
    <xf numFmtId="0" fontId="3" fillId="4" borderId="14" xfId="0" applyFont="1" applyFill="1" applyBorder="1" applyAlignment="1" applyProtection="1">
      <alignment horizontal="right" wrapText="1"/>
      <protection hidden="1"/>
    </xf>
    <xf numFmtId="168" fontId="3" fillId="4" borderId="14" xfId="3" applyNumberFormat="1" applyFont="1" applyFill="1" applyBorder="1" applyProtection="1">
      <protection hidden="1"/>
    </xf>
    <xf numFmtId="0" fontId="3" fillId="4" borderId="14" xfId="0" applyFont="1" applyFill="1" applyBorder="1" applyProtection="1">
      <protection hidden="1"/>
    </xf>
    <xf numFmtId="0" fontId="33" fillId="0" borderId="0" xfId="0" applyFont="1" applyProtection="1">
      <protection hidden="1"/>
    </xf>
    <xf numFmtId="1" fontId="3" fillId="0" borderId="0" xfId="0" applyNumberFormat="1" applyFont="1" applyFill="1" applyBorder="1" applyProtection="1">
      <protection hidden="1"/>
    </xf>
    <xf numFmtId="0" fontId="0" fillId="2" borderId="22" xfId="0" applyFill="1" applyBorder="1" applyProtection="1">
      <protection locked="0"/>
    </xf>
    <xf numFmtId="165" fontId="0" fillId="0" borderId="23" xfId="0" applyNumberFormat="1" applyBorder="1" applyProtection="1">
      <protection locked="0"/>
    </xf>
    <xf numFmtId="165" fontId="0" fillId="2" borderId="22" xfId="0" applyNumberFormat="1" applyFill="1" applyBorder="1" applyProtection="1">
      <protection locked="0"/>
    </xf>
    <xf numFmtId="165" fontId="0" fillId="0" borderId="28" xfId="0" applyNumberFormat="1" applyBorder="1" applyProtection="1">
      <protection locked="0"/>
    </xf>
    <xf numFmtId="0" fontId="0" fillId="2" borderId="24" xfId="0" applyFill="1" applyBorder="1" applyProtection="1">
      <protection locked="0"/>
    </xf>
    <xf numFmtId="165" fontId="0" fillId="0" borderId="25" xfId="0" applyNumberFormat="1" applyBorder="1" applyProtection="1">
      <protection locked="0"/>
    </xf>
    <xf numFmtId="165" fontId="0" fillId="2" borderId="24" xfId="0" applyNumberFormat="1" applyFill="1" applyBorder="1" applyProtection="1">
      <protection locked="0"/>
    </xf>
    <xf numFmtId="0" fontId="1" fillId="0" borderId="0" xfId="0" applyFont="1" applyFill="1" applyProtection="1"/>
    <xf numFmtId="0" fontId="1" fillId="6" borderId="3" xfId="0" applyFont="1" applyFill="1" applyBorder="1" applyProtection="1"/>
    <xf numFmtId="0" fontId="1" fillId="6" borderId="0" xfId="0" applyFont="1" applyFill="1" applyBorder="1" applyProtection="1"/>
    <xf numFmtId="165" fontId="1" fillId="6" borderId="0" xfId="0" applyNumberFormat="1" applyFont="1" applyFill="1" applyBorder="1" applyProtection="1"/>
    <xf numFmtId="165" fontId="1" fillId="6" borderId="3" xfId="0" applyNumberFormat="1" applyFont="1" applyFill="1" applyBorder="1" applyProtection="1"/>
    <xf numFmtId="165" fontId="1" fillId="6" borderId="18" xfId="0" applyNumberFormat="1" applyFont="1" applyFill="1" applyBorder="1" applyProtection="1"/>
    <xf numFmtId="0" fontId="1" fillId="0" borderId="3" xfId="0" applyFont="1" applyFill="1" applyBorder="1" applyProtection="1"/>
    <xf numFmtId="0" fontId="1" fillId="0" borderId="0" xfId="0" applyFont="1" applyFill="1" applyBorder="1" applyProtection="1"/>
    <xf numFmtId="0" fontId="0" fillId="2" borderId="26" xfId="0" applyFill="1" applyBorder="1" applyProtection="1">
      <protection locked="0"/>
    </xf>
    <xf numFmtId="165" fontId="0" fillId="0" borderId="27" xfId="0" applyNumberFormat="1" applyBorder="1" applyProtection="1">
      <protection locked="0"/>
    </xf>
    <xf numFmtId="165" fontId="0" fillId="2" borderId="26" xfId="0" applyNumberFormat="1" applyFill="1" applyBorder="1" applyProtection="1">
      <protection locked="0"/>
    </xf>
    <xf numFmtId="0" fontId="0" fillId="4" borderId="0" xfId="0" applyFill="1" applyProtection="1">
      <protection locked="0"/>
    </xf>
    <xf numFmtId="0" fontId="39" fillId="4" borderId="0" xfId="4" applyFill="1" applyProtection="1"/>
    <xf numFmtId="0" fontId="0" fillId="0" borderId="0" xfId="0" applyFill="1"/>
    <xf numFmtId="0" fontId="3" fillId="4" borderId="0" xfId="0" applyFont="1" applyFill="1" applyProtection="1">
      <protection locked="0"/>
    </xf>
    <xf numFmtId="0" fontId="49" fillId="0" borderId="0" xfId="0" applyFont="1"/>
    <xf numFmtId="0" fontId="0" fillId="4" borderId="0" xfId="0" applyFill="1" applyAlignment="1">
      <alignment wrapText="1"/>
    </xf>
    <xf numFmtId="0" fontId="46" fillId="3" borderId="29" xfId="0" applyFont="1" applyFill="1" applyBorder="1" applyAlignment="1" applyProtection="1">
      <alignment wrapText="1"/>
      <protection locked="0"/>
    </xf>
    <xf numFmtId="0" fontId="46" fillId="0" borderId="30" xfId="0" applyFont="1" applyBorder="1" applyAlignment="1" applyProtection="1">
      <protection locked="0"/>
    </xf>
    <xf numFmtId="0" fontId="0" fillId="6" borderId="0" xfId="0" applyFill="1" applyAlignment="1" applyProtection="1">
      <alignment wrapText="1"/>
    </xf>
    <xf numFmtId="0" fontId="0" fillId="0" borderId="0" xfId="0" applyAlignment="1" applyProtection="1">
      <alignment wrapText="1"/>
    </xf>
    <xf numFmtId="0" fontId="1" fillId="3" borderId="29" xfId="0" applyFont="1" applyFill="1" applyBorder="1" applyAlignment="1" applyProtection="1">
      <protection locked="0"/>
    </xf>
    <xf numFmtId="0" fontId="0" fillId="3" borderId="30" xfId="0" applyFill="1" applyBorder="1" applyAlignment="1" applyProtection="1">
      <protection locked="0"/>
    </xf>
    <xf numFmtId="1" fontId="10" fillId="4" borderId="0" xfId="0" applyNumberFormat="1" applyFont="1" applyFill="1" applyAlignment="1" applyProtection="1">
      <alignment wrapText="1"/>
    </xf>
    <xf numFmtId="0" fontId="0" fillId="0" borderId="0" xfId="0" applyAlignment="1">
      <alignment wrapText="1"/>
    </xf>
    <xf numFmtId="0" fontId="1" fillId="6" borderId="3" xfId="0" applyFont="1" applyFill="1" applyBorder="1" applyAlignment="1" applyProtection="1">
      <alignment wrapText="1"/>
    </xf>
    <xf numFmtId="0" fontId="0" fillId="0" borderId="3" xfId="0" applyBorder="1" applyAlignment="1" applyProtection="1"/>
    <xf numFmtId="0" fontId="0" fillId="4" borderId="0" xfId="0" applyFill="1" applyAlignment="1">
      <alignment vertical="top" wrapText="1"/>
    </xf>
    <xf numFmtId="1" fontId="3" fillId="6" borderId="0" xfId="0" applyNumberFormat="1" applyFont="1" applyFill="1" applyBorder="1" applyAlignment="1" applyProtection="1">
      <alignment wrapText="1"/>
    </xf>
    <xf numFmtId="0" fontId="0" fillId="0" borderId="18" xfId="0" applyBorder="1" applyAlignment="1">
      <alignment wrapText="1"/>
    </xf>
    <xf numFmtId="1" fontId="10" fillId="4" borderId="0" xfId="0" applyNumberFormat="1" applyFont="1" applyFill="1" applyAlignment="1" applyProtection="1">
      <alignment vertical="top" wrapText="1"/>
    </xf>
    <xf numFmtId="0" fontId="0" fillId="0" borderId="0" xfId="0" applyAlignment="1"/>
    <xf numFmtId="0" fontId="0" fillId="0" borderId="0" xfId="0" applyAlignment="1">
      <alignment vertical="top" wrapText="1"/>
    </xf>
    <xf numFmtId="0" fontId="10" fillId="4" borderId="0" xfId="0" applyFont="1" applyFill="1" applyAlignment="1" applyProtection="1">
      <alignment wrapText="1"/>
    </xf>
    <xf numFmtId="165" fontId="0" fillId="3" borderId="16" xfId="0" applyNumberFormat="1" applyFont="1" applyFill="1" applyBorder="1" applyAlignment="1" applyProtection="1">
      <alignment wrapText="1"/>
      <protection locked="0"/>
    </xf>
    <xf numFmtId="0" fontId="0" fillId="0" borderId="17" xfId="0" applyBorder="1" applyAlignment="1" applyProtection="1">
      <alignment wrapText="1"/>
      <protection locked="0"/>
    </xf>
    <xf numFmtId="0" fontId="0" fillId="0" borderId="0" xfId="0" applyFill="1" applyAlignment="1">
      <alignment wrapText="1"/>
    </xf>
    <xf numFmtId="165" fontId="0" fillId="0" borderId="17" xfId="0" applyNumberFormat="1" applyBorder="1" applyAlignment="1" applyProtection="1">
      <alignment wrapText="1"/>
      <protection locked="0"/>
    </xf>
    <xf numFmtId="165" fontId="3" fillId="6" borderId="0" xfId="0" applyNumberFormat="1" applyFont="1" applyFill="1" applyAlignment="1" applyProtection="1">
      <alignment wrapText="1"/>
    </xf>
    <xf numFmtId="165" fontId="0" fillId="0" borderId="0" xfId="0" applyNumberFormat="1" applyAlignment="1" applyProtection="1"/>
    <xf numFmtId="0" fontId="0" fillId="4" borderId="0" xfId="0" applyFill="1" applyAlignment="1" applyProtection="1">
      <alignment wrapText="1"/>
    </xf>
    <xf numFmtId="0" fontId="0" fillId="4" borderId="0" xfId="0" applyFill="1" applyAlignment="1" applyProtection="1">
      <alignment vertical="top" wrapText="1"/>
    </xf>
    <xf numFmtId="0" fontId="0" fillId="4" borderId="0" xfId="0" quotePrefix="1" applyFill="1" applyAlignment="1" applyProtection="1">
      <alignment vertical="top" wrapText="1"/>
    </xf>
    <xf numFmtId="0" fontId="3" fillId="4" borderId="0" xfId="0" quotePrefix="1" applyFont="1" applyFill="1" applyAlignment="1" applyProtection="1">
      <alignment vertical="top" wrapText="1"/>
    </xf>
    <xf numFmtId="165" fontId="46" fillId="6" borderId="29" xfId="0" applyNumberFormat="1" applyFont="1" applyFill="1" applyBorder="1" applyAlignment="1"/>
    <xf numFmtId="0" fontId="0" fillId="0" borderId="30" xfId="0" applyBorder="1" applyAlignment="1"/>
    <xf numFmtId="165" fontId="46" fillId="6" borderId="0" xfId="0" applyNumberFormat="1" applyFont="1" applyFill="1" applyBorder="1" applyAlignment="1"/>
    <xf numFmtId="0" fontId="0" fillId="6" borderId="0" xfId="0" applyFont="1" applyFill="1" applyAlignment="1" applyProtection="1">
      <alignment vertical="center" wrapText="1"/>
    </xf>
    <xf numFmtId="0" fontId="0" fillId="0" borderId="0" xfId="0" applyAlignment="1" applyProtection="1">
      <alignment vertical="center" wrapText="1"/>
    </xf>
    <xf numFmtId="0" fontId="6" fillId="4" borderId="0" xfId="0" applyFont="1" applyFill="1" applyBorder="1" applyAlignment="1" applyProtection="1">
      <alignment horizontal="left" wrapText="1"/>
      <protection hidden="1"/>
    </xf>
    <xf numFmtId="0" fontId="0" fillId="4" borderId="0" xfId="0" applyFill="1" applyAlignment="1" applyProtection="1">
      <protection hidden="1"/>
    </xf>
    <xf numFmtId="0" fontId="28" fillId="4" borderId="14" xfId="0" applyFont="1" applyFill="1" applyBorder="1" applyAlignment="1" applyProtection="1">
      <alignment wrapText="1"/>
      <protection hidden="1"/>
    </xf>
    <xf numFmtId="0" fontId="28" fillId="4" borderId="15" xfId="0" applyFont="1" applyFill="1" applyBorder="1" applyAlignment="1" applyProtection="1">
      <alignment wrapText="1"/>
      <protection hidden="1"/>
    </xf>
    <xf numFmtId="0" fontId="28" fillId="4" borderId="0" xfId="0" applyFont="1" applyFill="1" applyBorder="1" applyAlignment="1" applyProtection="1">
      <alignment wrapText="1"/>
      <protection hidden="1"/>
    </xf>
    <xf numFmtId="0" fontId="28" fillId="4" borderId="12" xfId="0" applyFont="1" applyFill="1" applyBorder="1" applyAlignment="1" applyProtection="1">
      <alignment wrapText="1"/>
      <protection hidden="1"/>
    </xf>
    <xf numFmtId="0" fontId="6" fillId="4" borderId="0" xfId="0" applyFont="1" applyFill="1" applyBorder="1" applyAlignment="1" applyProtection="1">
      <alignment horizontal="center" wrapText="1"/>
      <protection hidden="1"/>
    </xf>
    <xf numFmtId="0" fontId="1" fillId="4" borderId="0" xfId="0" applyFont="1" applyFill="1" applyAlignment="1" applyProtection="1">
      <alignment horizontal="center" wrapText="1"/>
      <protection hidden="1"/>
    </xf>
    <xf numFmtId="0" fontId="3" fillId="4" borderId="11" xfId="0" applyFont="1" applyFill="1" applyBorder="1" applyAlignment="1" applyProtection="1">
      <alignment horizontal="center" vertical="top"/>
      <protection hidden="1"/>
    </xf>
    <xf numFmtId="0" fontId="0" fillId="4" borderId="0" xfId="0" applyFill="1" applyAlignment="1" applyProtection="1">
      <alignment horizontal="center" vertical="top"/>
      <protection hidden="1"/>
    </xf>
    <xf numFmtId="0" fontId="0" fillId="4" borderId="12" xfId="0" applyFill="1" applyBorder="1" applyAlignment="1" applyProtection="1">
      <alignment horizontal="center" vertical="top"/>
      <protection hidden="1"/>
    </xf>
    <xf numFmtId="0" fontId="50" fillId="4" borderId="11" xfId="0" applyFont="1" applyFill="1" applyBorder="1" applyAlignment="1" applyProtection="1">
      <alignment horizontal="left" wrapText="1"/>
      <protection hidden="1"/>
    </xf>
    <xf numFmtId="0" fontId="51" fillId="0" borderId="0" xfId="0" applyFont="1" applyAlignment="1">
      <alignment horizontal="left" wrapText="1"/>
    </xf>
    <xf numFmtId="0" fontId="32" fillId="0" borderId="0" xfId="0" applyFont="1" applyFill="1" applyBorder="1" applyAlignment="1">
      <alignment horizontal="left" wrapText="1"/>
    </xf>
    <xf numFmtId="165" fontId="3" fillId="6" borderId="2" xfId="0" quotePrefix="1" applyNumberFormat="1" applyFont="1" applyFill="1" applyBorder="1" applyProtection="1">
      <protection locked="0"/>
    </xf>
  </cellXfs>
  <cellStyles count="6">
    <cellStyle name="Hyperlinkki" xfId="4" builtinId="8"/>
    <cellStyle name="Normaali" xfId="0" builtinId="0"/>
    <cellStyle name="Normaali 2" xfId="2" xr:uid="{613A6732-F705-4829-9411-69E74DC6ED9E}"/>
    <cellStyle name="Otsikko" xfId="1" builtinId="15"/>
    <cellStyle name="Pilkku" xfId="3" builtinId="3"/>
    <cellStyle name="Prosenttia" xfId="5" builtinId="5"/>
  </cellStyles>
  <dxfs count="2">
    <dxf>
      <font>
        <color rgb="FFFF0000"/>
      </font>
    </dxf>
    <dxf>
      <font>
        <color rgb="FF9C0006"/>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person displayName="Kerkkä Valeria (ELY)" id="{2333A9B5-B4D4-4B4A-927D-937B56A967D9}" userId="S::valeria.kerkka@ely-keskus.fi::c74b9e89-f67f-4f44-9e01-a0cd92abffe5" providerId="AD"/>
</personList>
</file>

<file path=xl/theme/theme1.xml><?xml version="1.0" encoding="utf-8"?>
<a:theme xmlns:a="http://schemas.openxmlformats.org/drawingml/2006/main" name="Office-te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55" dT="2021-12-07T07:39:07.34" personId="{2333A9B5-B4D4-4B4A-927D-937B56A967D9}" id="{3D15D279-CE3A-4956-BBA2-CC938B2C43EB}">
    <text>Rivi 114 oikoluku</text>
  </threadedComment>
  <threadedComment ref="B55" dT="2021-12-07T07:40:17.76" personId="{2333A9B5-B4D4-4B4A-927D-937B56A967D9}" id="{B717853B-C397-4618-ABB0-F5BE4927D8FE}" parentId="{3D15D279-CE3A-4956-BBA2-CC938B2C43EB}">
    <text>Rivi 43-44 teksti katkeaa kesken lauseen</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5.bin"/><Relationship Id="rId1" Type="http://schemas.openxmlformats.org/officeDocument/2006/relationships/hyperlink" Target="https://gtkdata.gtk.fi/maankamara/" TargetMode="External"/><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66C73F-7EFD-4030-AE35-CA6A5CE260E8}">
  <sheetPr>
    <tabColor theme="5" tint="0.79998168889431442"/>
  </sheetPr>
  <dimension ref="A1:N23"/>
  <sheetViews>
    <sheetView topLeftCell="A8" zoomScale="120" zoomScaleNormal="120" workbookViewId="0">
      <selection activeCell="L22" sqref="L22"/>
    </sheetView>
  </sheetViews>
  <sheetFormatPr defaultColWidth="8.81640625" defaultRowHeight="14.5"/>
  <cols>
    <col min="1" max="1" width="1.90625" style="1" customWidth="1"/>
    <col min="2" max="2" width="4.81640625" style="1" customWidth="1"/>
    <col min="3" max="3" width="8.81640625" style="1"/>
    <col min="4" max="13" width="10.1796875" style="1" customWidth="1"/>
    <col min="14" max="14" width="2.08984375" style="1" customWidth="1"/>
    <col min="15" max="16384" width="8.81640625" style="1"/>
  </cols>
  <sheetData>
    <row r="1" spans="1:14">
      <c r="A1" s="215"/>
      <c r="B1" s="215"/>
      <c r="C1" s="215"/>
      <c r="D1" s="215"/>
      <c r="E1" s="215"/>
      <c r="F1" s="215"/>
      <c r="G1" s="215"/>
      <c r="H1" s="215"/>
      <c r="I1" s="215"/>
      <c r="J1" s="215"/>
      <c r="K1" s="215"/>
      <c r="L1" s="215"/>
      <c r="M1" s="215"/>
      <c r="N1" s="215"/>
    </row>
    <row r="2" spans="1:14" ht="23.5">
      <c r="A2" s="215"/>
      <c r="B2" s="216" t="s">
        <v>456</v>
      </c>
      <c r="C2" s="215"/>
      <c r="D2" s="215"/>
      <c r="E2" s="215"/>
      <c r="F2" s="215"/>
      <c r="G2" s="215"/>
      <c r="H2" s="215"/>
      <c r="I2" s="215"/>
      <c r="J2" s="215"/>
      <c r="K2" s="215"/>
      <c r="L2" s="215"/>
      <c r="M2" s="215"/>
      <c r="N2" s="215"/>
    </row>
    <row r="3" spans="1:14">
      <c r="A3" s="215"/>
      <c r="B3" s="215"/>
      <c r="C3" s="215"/>
      <c r="D3" s="215"/>
      <c r="E3" s="215"/>
      <c r="F3" s="215"/>
      <c r="G3" s="215"/>
      <c r="H3" s="215"/>
      <c r="I3" s="215"/>
      <c r="J3" s="215"/>
      <c r="K3" s="215"/>
      <c r="L3" s="215"/>
      <c r="M3" s="215"/>
      <c r="N3" s="215"/>
    </row>
    <row r="4" spans="1:14">
      <c r="A4" s="215"/>
      <c r="B4" s="215" t="s">
        <v>458</v>
      </c>
      <c r="C4" s="215"/>
      <c r="D4" s="215"/>
      <c r="E4" s="215"/>
      <c r="F4" s="215"/>
      <c r="G4" s="215"/>
      <c r="H4" s="215"/>
      <c r="I4" s="215"/>
      <c r="J4" s="215"/>
      <c r="K4" s="215"/>
      <c r="L4" s="215"/>
      <c r="M4" s="215"/>
      <c r="N4" s="215"/>
    </row>
    <row r="5" spans="1:14">
      <c r="A5" s="215"/>
      <c r="B5" s="215" t="s">
        <v>442</v>
      </c>
      <c r="C5" s="215"/>
      <c r="D5" s="215"/>
      <c r="E5" s="215"/>
      <c r="F5" s="215"/>
      <c r="G5" s="215"/>
      <c r="H5" s="215"/>
      <c r="I5" s="215"/>
      <c r="J5" s="215"/>
      <c r="K5" s="215"/>
      <c r="L5" s="215"/>
      <c r="M5" s="215"/>
      <c r="N5" s="215"/>
    </row>
    <row r="6" spans="1:14">
      <c r="A6" s="215"/>
      <c r="B6" s="215"/>
      <c r="C6" s="215"/>
      <c r="D6" s="215"/>
      <c r="E6" s="215"/>
      <c r="F6" s="215"/>
      <c r="G6" s="215"/>
      <c r="H6" s="215"/>
      <c r="I6" s="215"/>
      <c r="J6" s="215"/>
      <c r="K6" s="215"/>
      <c r="L6" s="215"/>
      <c r="M6" s="215"/>
      <c r="N6" s="215"/>
    </row>
    <row r="7" spans="1:14" ht="59.5" customHeight="1">
      <c r="A7" s="215"/>
      <c r="B7" s="280" t="s">
        <v>460</v>
      </c>
      <c r="C7" s="280"/>
      <c r="D7" s="280"/>
      <c r="E7" s="280"/>
      <c r="F7" s="280"/>
      <c r="G7" s="280"/>
      <c r="H7" s="280"/>
      <c r="I7" s="280"/>
      <c r="J7" s="280"/>
      <c r="K7" s="280"/>
      <c r="L7" s="280"/>
      <c r="M7" s="280"/>
      <c r="N7" s="215"/>
    </row>
    <row r="8" spans="1:14">
      <c r="A8" s="215"/>
      <c r="B8" s="215"/>
      <c r="C8" s="215"/>
      <c r="D8" s="215"/>
      <c r="E8" s="215"/>
      <c r="F8" s="215"/>
      <c r="G8" s="215"/>
      <c r="H8" s="215"/>
      <c r="I8" s="215"/>
      <c r="J8" s="215"/>
      <c r="K8" s="215"/>
      <c r="L8" s="215"/>
      <c r="M8" s="215"/>
      <c r="N8" s="215"/>
    </row>
    <row r="9" spans="1:14">
      <c r="A9" s="215"/>
      <c r="B9" s="217">
        <v>1</v>
      </c>
      <c r="C9" s="215" t="s">
        <v>443</v>
      </c>
      <c r="D9" s="215"/>
      <c r="E9" s="215"/>
      <c r="F9" s="215"/>
      <c r="G9" s="215"/>
      <c r="H9" s="215"/>
      <c r="I9" s="215"/>
      <c r="J9" s="215"/>
      <c r="K9" s="215"/>
      <c r="L9" s="215"/>
      <c r="M9" s="215"/>
      <c r="N9" s="215"/>
    </row>
    <row r="10" spans="1:14">
      <c r="A10" s="215"/>
      <c r="B10" s="218">
        <v>2</v>
      </c>
      <c r="C10" s="280" t="s">
        <v>444</v>
      </c>
      <c r="D10" s="280"/>
      <c r="E10" s="280"/>
      <c r="F10" s="280"/>
      <c r="G10" s="280"/>
      <c r="H10" s="280"/>
      <c r="I10" s="280"/>
      <c r="J10" s="280"/>
      <c r="K10" s="280"/>
      <c r="L10" s="280"/>
      <c r="M10" s="280"/>
      <c r="N10" s="215"/>
    </row>
    <row r="11" spans="1:14" ht="14.5" customHeight="1">
      <c r="A11" s="215"/>
      <c r="B11" s="217">
        <v>3</v>
      </c>
      <c r="C11" s="280" t="s">
        <v>457</v>
      </c>
      <c r="D11" s="280"/>
      <c r="E11" s="280"/>
      <c r="F11" s="280"/>
      <c r="G11" s="280"/>
      <c r="H11" s="280"/>
      <c r="I11" s="280"/>
      <c r="J11" s="280"/>
      <c r="K11" s="280"/>
      <c r="L11" s="280"/>
      <c r="M11" s="280"/>
      <c r="N11" s="215"/>
    </row>
    <row r="12" spans="1:14" ht="14.5" customHeight="1">
      <c r="A12" s="215"/>
      <c r="B12" s="217"/>
      <c r="C12" s="280"/>
      <c r="D12" s="280"/>
      <c r="E12" s="280"/>
      <c r="F12" s="280"/>
      <c r="G12" s="280"/>
      <c r="H12" s="280"/>
      <c r="I12" s="280"/>
      <c r="J12" s="280"/>
      <c r="K12" s="280"/>
      <c r="L12" s="280"/>
      <c r="M12" s="280"/>
      <c r="N12" s="215"/>
    </row>
    <row r="13" spans="1:14">
      <c r="A13" s="215"/>
      <c r="B13" s="217">
        <v>4</v>
      </c>
      <c r="C13" s="280" t="s">
        <v>476</v>
      </c>
      <c r="D13" s="280"/>
      <c r="E13" s="280"/>
      <c r="F13" s="280"/>
      <c r="G13" s="280"/>
      <c r="H13" s="280"/>
      <c r="I13" s="280"/>
      <c r="J13" s="280"/>
      <c r="K13" s="280"/>
      <c r="L13" s="280"/>
      <c r="M13" s="280"/>
      <c r="N13" s="215"/>
    </row>
    <row r="14" spans="1:14">
      <c r="A14" s="215"/>
      <c r="B14" s="217"/>
      <c r="C14" s="280"/>
      <c r="D14" s="280"/>
      <c r="E14" s="280"/>
      <c r="F14" s="280"/>
      <c r="G14" s="280"/>
      <c r="H14" s="280"/>
      <c r="I14" s="280"/>
      <c r="J14" s="280"/>
      <c r="K14" s="280"/>
      <c r="L14" s="280"/>
      <c r="M14" s="280"/>
      <c r="N14" s="215"/>
    </row>
    <row r="15" spans="1:14">
      <c r="A15" s="215"/>
      <c r="B15" s="217">
        <v>5</v>
      </c>
      <c r="C15" s="215" t="s">
        <v>447</v>
      </c>
      <c r="D15" s="215"/>
      <c r="E15" s="215"/>
      <c r="F15" s="215"/>
      <c r="G15" s="215"/>
      <c r="H15" s="215"/>
      <c r="I15" s="215"/>
      <c r="J15" s="215"/>
      <c r="K15" s="215"/>
      <c r="L15" s="215"/>
      <c r="M15" s="215"/>
      <c r="N15" s="215"/>
    </row>
    <row r="16" spans="1:14">
      <c r="A16" s="215"/>
      <c r="B16" s="280" t="s">
        <v>459</v>
      </c>
      <c r="C16" s="280"/>
      <c r="D16" s="280"/>
      <c r="E16" s="280"/>
      <c r="F16" s="280"/>
      <c r="G16" s="280"/>
      <c r="H16" s="280"/>
      <c r="I16" s="280"/>
      <c r="J16" s="280"/>
      <c r="K16" s="280"/>
      <c r="L16" s="280"/>
      <c r="M16" s="280"/>
      <c r="N16" s="215"/>
    </row>
    <row r="17" spans="1:14">
      <c r="A17" s="215"/>
      <c r="B17" s="280"/>
      <c r="C17" s="280"/>
      <c r="D17" s="280"/>
      <c r="E17" s="280"/>
      <c r="F17" s="280"/>
      <c r="G17" s="280"/>
      <c r="H17" s="280"/>
      <c r="I17" s="280"/>
      <c r="J17" s="280"/>
      <c r="K17" s="280"/>
      <c r="L17" s="280"/>
      <c r="M17" s="280"/>
      <c r="N17" s="215"/>
    </row>
    <row r="18" spans="1:14">
      <c r="A18" s="215"/>
      <c r="B18" s="280"/>
      <c r="C18" s="280"/>
      <c r="D18" s="280"/>
      <c r="E18" s="280"/>
      <c r="F18" s="280"/>
      <c r="G18" s="280"/>
      <c r="H18" s="280"/>
      <c r="I18" s="280"/>
      <c r="J18" s="280"/>
      <c r="K18" s="280"/>
      <c r="L18" s="280"/>
      <c r="M18" s="280"/>
      <c r="N18" s="215"/>
    </row>
    <row r="19" spans="1:14">
      <c r="A19" s="215"/>
      <c r="B19" s="215" t="s">
        <v>448</v>
      </c>
      <c r="C19" s="215"/>
      <c r="D19" s="215"/>
      <c r="E19" s="215"/>
      <c r="F19" s="215"/>
      <c r="G19" s="215"/>
      <c r="H19" s="215"/>
      <c r="I19" s="215"/>
      <c r="J19" s="215"/>
      <c r="K19" s="215"/>
      <c r="L19" s="215"/>
      <c r="M19" s="215"/>
      <c r="N19" s="215"/>
    </row>
    <row r="20" spans="1:14">
      <c r="A20" s="215"/>
      <c r="B20" s="215"/>
      <c r="C20" s="215"/>
      <c r="D20" s="215"/>
      <c r="E20" s="215"/>
      <c r="F20" s="215"/>
      <c r="G20" s="215"/>
      <c r="H20" s="215"/>
      <c r="I20" s="215"/>
      <c r="J20" s="215"/>
      <c r="K20" s="215"/>
      <c r="L20" s="215"/>
      <c r="M20" s="215"/>
      <c r="N20" s="215"/>
    </row>
    <row r="21" spans="1:14">
      <c r="A21" s="215"/>
      <c r="B21" s="277" t="s">
        <v>461</v>
      </c>
      <c r="C21" s="275"/>
      <c r="D21" s="275"/>
      <c r="E21" s="275"/>
      <c r="F21" s="275"/>
      <c r="G21" s="275"/>
      <c r="H21" s="275"/>
      <c r="I21" s="275"/>
      <c r="J21" s="275"/>
      <c r="K21" s="275"/>
      <c r="L21" s="275"/>
      <c r="M21" s="275"/>
      <c r="N21" s="215"/>
    </row>
    <row r="22" spans="1:14">
      <c r="A22" s="215"/>
      <c r="B22" s="278" t="s">
        <v>462</v>
      </c>
      <c r="C22" s="275"/>
      <c r="D22" s="275"/>
      <c r="E22" s="275"/>
      <c r="F22" s="275"/>
      <c r="G22" s="275"/>
      <c r="H22" s="275"/>
      <c r="I22" s="275"/>
      <c r="J22" s="275"/>
      <c r="K22" s="275"/>
      <c r="L22" s="275"/>
      <c r="M22" s="275"/>
      <c r="N22" s="215"/>
    </row>
    <row r="23" spans="1:14">
      <c r="A23" s="215"/>
      <c r="B23" s="277"/>
      <c r="C23" s="215"/>
      <c r="D23" s="215"/>
      <c r="E23" s="215"/>
      <c r="F23" s="215"/>
      <c r="G23" s="215"/>
      <c r="H23" s="215"/>
      <c r="I23" s="215"/>
      <c r="J23" s="215"/>
      <c r="K23" s="215"/>
      <c r="L23" s="215"/>
      <c r="M23" s="215"/>
      <c r="N23" s="215"/>
    </row>
  </sheetData>
  <sheetProtection algorithmName="SHA-512" hashValue="MRf4t8Ei+D5cReZb/q0J2H9hulTKVA3Yd6FUNSHsPsAZ2UR48C/zp2qzjNf1xuKYNLX1a1tlrlgqF8GSTjFqQA==" saltValue="we3yXukncW0HONhg5rr3sA==" spinCount="100000" sheet="1" objects="1" scenarios="1" selectLockedCells="1"/>
  <mergeCells count="5">
    <mergeCell ref="C10:M10"/>
    <mergeCell ref="B16:M18"/>
    <mergeCell ref="C11:M12"/>
    <mergeCell ref="C13:M14"/>
    <mergeCell ref="B7:M7"/>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BCC97A-7CBA-42A1-BE04-3E19E795C64E}">
  <sheetPr codeName="Taul8"/>
  <dimension ref="A1:CY25"/>
  <sheetViews>
    <sheetView workbookViewId="0">
      <selection activeCell="H17" sqref="H17"/>
    </sheetView>
  </sheetViews>
  <sheetFormatPr defaultColWidth="8.81640625" defaultRowHeight="14.5"/>
  <cols>
    <col min="1" max="1" width="10.54296875" style="4" bestFit="1" customWidth="1"/>
    <col min="2" max="2" width="15.81640625" style="4" bestFit="1" customWidth="1"/>
    <col min="3" max="3" width="11.54296875" style="4" bestFit="1" customWidth="1"/>
    <col min="4" max="4" width="16.81640625" style="4" bestFit="1" customWidth="1"/>
    <col min="5" max="6" width="10.453125" style="5" bestFit="1" customWidth="1"/>
    <col min="7" max="7" width="10.1796875" style="5" bestFit="1" customWidth="1"/>
    <col min="8" max="8" width="10.453125" style="5" bestFit="1" customWidth="1"/>
    <col min="9" max="9" width="11.453125" style="5" bestFit="1" customWidth="1"/>
    <col min="10" max="10" width="10.453125" style="5" bestFit="1" customWidth="1"/>
    <col min="11" max="11" width="10.1796875" style="5" bestFit="1" customWidth="1"/>
    <col min="12" max="12" width="10.453125" style="5" bestFit="1" customWidth="1"/>
    <col min="13" max="13" width="10.1796875" style="5" bestFit="1" customWidth="1"/>
    <col min="14" max="14" width="10.453125" style="5" bestFit="1" customWidth="1"/>
    <col min="15" max="15" width="10.1796875" style="5" bestFit="1" customWidth="1"/>
    <col min="16" max="16" width="10.453125" style="5" bestFit="1" customWidth="1"/>
    <col min="17" max="17" width="10.1796875" style="5" bestFit="1" customWidth="1"/>
    <col min="18" max="18" width="10.453125" style="5" bestFit="1" customWidth="1"/>
    <col min="19" max="19" width="10.1796875" style="5" bestFit="1" customWidth="1"/>
    <col min="20" max="20" width="10.453125" style="5" bestFit="1" customWidth="1"/>
    <col min="21" max="21" width="10.1796875" style="5" bestFit="1" customWidth="1"/>
    <col min="22" max="22" width="10.453125" style="5" bestFit="1" customWidth="1"/>
    <col min="23" max="23" width="10.1796875" style="5" bestFit="1" customWidth="1"/>
    <col min="24" max="24" width="10.453125" style="5" bestFit="1" customWidth="1"/>
    <col min="25" max="25" width="10.1796875" style="5" bestFit="1" customWidth="1"/>
    <col min="26" max="26" width="10.453125" style="5" bestFit="1" customWidth="1"/>
    <col min="27" max="27" width="10.1796875" style="5" bestFit="1" customWidth="1"/>
    <col min="28" max="28" width="10.453125" style="5" bestFit="1" customWidth="1"/>
    <col min="29" max="29" width="10.1796875" style="5" bestFit="1" customWidth="1"/>
    <col min="30" max="30" width="10.453125" style="5" bestFit="1" customWidth="1"/>
    <col min="31" max="31" width="10.1796875" style="5" bestFit="1" customWidth="1"/>
    <col min="32" max="32" width="10.453125" style="5" bestFit="1" customWidth="1"/>
    <col min="33" max="33" width="10.1796875" style="5" bestFit="1" customWidth="1"/>
    <col min="34" max="34" width="10.453125" style="5" bestFit="1" customWidth="1"/>
    <col min="35" max="35" width="10.1796875" style="5" bestFit="1" customWidth="1"/>
    <col min="36" max="36" width="10.453125" style="5" bestFit="1" customWidth="1"/>
    <col min="37" max="37" width="10.1796875" style="5" bestFit="1" customWidth="1"/>
    <col min="38" max="38" width="10.453125" style="5" bestFit="1" customWidth="1"/>
    <col min="39" max="39" width="10.1796875" style="5" bestFit="1" customWidth="1"/>
    <col min="40" max="40" width="10.453125" style="5" bestFit="1" customWidth="1"/>
    <col min="41" max="41" width="10.1796875" style="5" bestFit="1" customWidth="1"/>
    <col min="42" max="42" width="10.453125" style="5" bestFit="1" customWidth="1"/>
    <col min="43" max="43" width="10.1796875" style="5" bestFit="1" customWidth="1"/>
    <col min="44" max="44" width="10.453125" style="5" bestFit="1" customWidth="1"/>
    <col min="45" max="45" width="10.1796875" style="5" bestFit="1" customWidth="1"/>
    <col min="46" max="46" width="10.453125" style="5" bestFit="1" customWidth="1"/>
    <col min="47" max="47" width="10.1796875" style="5" bestFit="1" customWidth="1"/>
    <col min="48" max="48" width="10.453125" style="5" bestFit="1" customWidth="1"/>
    <col min="49" max="49" width="10.1796875" style="5" bestFit="1" customWidth="1"/>
    <col min="50" max="50" width="10.453125" style="5" bestFit="1" customWidth="1"/>
    <col min="51" max="51" width="10.1796875" style="5" bestFit="1" customWidth="1"/>
    <col min="52" max="52" width="10.453125" style="5" bestFit="1" customWidth="1"/>
    <col min="53" max="53" width="10.1796875" style="5" bestFit="1" customWidth="1"/>
    <col min="54" max="54" width="10.453125" style="5" bestFit="1" customWidth="1"/>
    <col min="55" max="55" width="10.1796875" style="5" bestFit="1" customWidth="1"/>
    <col min="56" max="56" width="10.453125" style="5" bestFit="1" customWidth="1"/>
    <col min="57" max="57" width="10.1796875" style="5" bestFit="1" customWidth="1"/>
    <col min="58" max="58" width="10.453125" style="5" bestFit="1" customWidth="1"/>
    <col min="59" max="59" width="10.1796875" style="5" bestFit="1" customWidth="1"/>
    <col min="60" max="60" width="10.453125" style="5" bestFit="1" customWidth="1"/>
    <col min="61" max="61" width="10.1796875" style="5" bestFit="1" customWidth="1"/>
    <col min="62" max="62" width="10.453125" style="5" bestFit="1" customWidth="1"/>
    <col min="63" max="63" width="10.1796875" style="5" bestFit="1" customWidth="1"/>
    <col min="64" max="64" width="10.453125" style="5" bestFit="1" customWidth="1"/>
    <col min="65" max="65" width="10.1796875" style="5" bestFit="1" customWidth="1"/>
    <col min="66" max="66" width="10.453125" style="5" bestFit="1" customWidth="1"/>
    <col min="67" max="67" width="10.1796875" style="5" bestFit="1" customWidth="1"/>
    <col min="68" max="68" width="10.453125" style="5" bestFit="1" customWidth="1"/>
    <col min="69" max="69" width="10.1796875" style="5" bestFit="1" customWidth="1"/>
    <col min="70" max="70" width="10.453125" style="5" bestFit="1" customWidth="1"/>
    <col min="71" max="71" width="10.1796875" style="5" bestFit="1" customWidth="1"/>
    <col min="72" max="72" width="10.453125" style="5" bestFit="1" customWidth="1"/>
    <col min="73" max="73" width="10.1796875" style="5" bestFit="1" customWidth="1"/>
    <col min="74" max="74" width="10.453125" style="5" bestFit="1" customWidth="1"/>
    <col min="75" max="75" width="10.1796875" style="5" bestFit="1" customWidth="1"/>
    <col min="76" max="76" width="10.453125" style="5" bestFit="1" customWidth="1"/>
    <col min="77" max="77" width="10.1796875" style="5" bestFit="1" customWidth="1"/>
    <col min="78" max="78" width="10.453125" style="5" bestFit="1" customWidth="1"/>
    <col min="79" max="79" width="10.1796875" style="5" bestFit="1" customWidth="1"/>
    <col min="80" max="80" width="10.453125" style="5" bestFit="1" customWidth="1"/>
    <col min="81" max="81" width="10.1796875" style="5" bestFit="1" customWidth="1"/>
    <col min="82" max="82" width="10.453125" style="5" bestFit="1" customWidth="1"/>
    <col min="83" max="83" width="10.1796875" style="5" bestFit="1" customWidth="1"/>
    <col min="84" max="84" width="10.453125" style="5" bestFit="1" customWidth="1"/>
    <col min="85" max="85" width="10.1796875" style="5" bestFit="1" customWidth="1"/>
    <col min="86" max="86" width="10.453125" style="5" bestFit="1" customWidth="1"/>
    <col min="87" max="87" width="10.1796875" style="5" bestFit="1" customWidth="1"/>
    <col min="88" max="88" width="10.453125" style="5" bestFit="1" customWidth="1"/>
    <col min="89" max="89" width="10.1796875" style="5" bestFit="1" customWidth="1"/>
    <col min="90" max="90" width="10.453125" style="5" bestFit="1" customWidth="1"/>
    <col min="91" max="91" width="10.1796875" style="5" bestFit="1" customWidth="1"/>
    <col min="92" max="92" width="10.453125" style="5" bestFit="1" customWidth="1"/>
    <col min="93" max="93" width="10.1796875" style="5" bestFit="1" customWidth="1"/>
    <col min="94" max="94" width="10.453125" style="5" bestFit="1" customWidth="1"/>
    <col min="95" max="95" width="10.1796875" style="5" bestFit="1" customWidth="1"/>
    <col min="96" max="96" width="10.453125" style="5" bestFit="1" customWidth="1"/>
    <col min="97" max="97" width="10.1796875" style="5" bestFit="1" customWidth="1"/>
    <col min="98" max="98" width="10.453125" style="5" bestFit="1" customWidth="1"/>
    <col min="99" max="99" width="10.1796875" style="5" bestFit="1" customWidth="1"/>
    <col min="100" max="100" width="10.453125" style="5" bestFit="1" customWidth="1"/>
    <col min="101" max="101" width="10.1796875" style="5" bestFit="1" customWidth="1"/>
    <col min="102" max="102" width="10.453125" style="5" bestFit="1" customWidth="1"/>
    <col min="103" max="103" width="10.1796875" style="5" bestFit="1" customWidth="1"/>
    <col min="104" max="16384" width="8.81640625" style="1"/>
  </cols>
  <sheetData>
    <row r="1" spans="1:103" s="6" customFormat="1">
      <c r="A1" s="2" t="s">
        <v>105</v>
      </c>
      <c r="B1" s="2" t="s">
        <v>106</v>
      </c>
      <c r="C1" s="2" t="s">
        <v>107</v>
      </c>
      <c r="D1" s="2" t="s">
        <v>108</v>
      </c>
      <c r="E1" s="3" t="s">
        <v>109</v>
      </c>
      <c r="F1" s="3" t="s">
        <v>128</v>
      </c>
      <c r="G1" s="3" t="s">
        <v>129</v>
      </c>
      <c r="H1" s="3" t="s">
        <v>130</v>
      </c>
      <c r="I1" s="3" t="s">
        <v>131</v>
      </c>
      <c r="J1" s="3" t="s">
        <v>132</v>
      </c>
      <c r="K1" s="3" t="s">
        <v>133</v>
      </c>
      <c r="L1" s="3" t="s">
        <v>134</v>
      </c>
      <c r="M1" s="3" t="s">
        <v>135</v>
      </c>
      <c r="N1" s="3" t="s">
        <v>136</v>
      </c>
      <c r="O1" s="3" t="s">
        <v>137</v>
      </c>
      <c r="P1" s="3" t="s">
        <v>138</v>
      </c>
      <c r="Q1" s="3" t="s">
        <v>139</v>
      </c>
      <c r="R1" s="3" t="s">
        <v>140</v>
      </c>
      <c r="S1" s="3" t="s">
        <v>141</v>
      </c>
      <c r="T1" s="3" t="s">
        <v>142</v>
      </c>
      <c r="U1" s="3" t="s">
        <v>143</v>
      </c>
      <c r="V1" s="3" t="s">
        <v>144</v>
      </c>
      <c r="W1" s="3" t="s">
        <v>145</v>
      </c>
      <c r="X1" s="3" t="s">
        <v>146</v>
      </c>
      <c r="Y1" s="3" t="s">
        <v>147</v>
      </c>
      <c r="Z1" s="3" t="s">
        <v>148</v>
      </c>
      <c r="AA1" s="3" t="s">
        <v>149</v>
      </c>
      <c r="AB1" s="3" t="s">
        <v>150</v>
      </c>
      <c r="AC1" s="3" t="s">
        <v>151</v>
      </c>
      <c r="AD1" s="3" t="s">
        <v>152</v>
      </c>
      <c r="AE1" s="3" t="s">
        <v>153</v>
      </c>
      <c r="AF1" s="3" t="s">
        <v>154</v>
      </c>
      <c r="AG1" s="3" t="s">
        <v>155</v>
      </c>
      <c r="AH1" s="3" t="s">
        <v>156</v>
      </c>
      <c r="AI1" s="3" t="s">
        <v>157</v>
      </c>
      <c r="AJ1" s="3" t="s">
        <v>158</v>
      </c>
      <c r="AK1" s="3" t="s">
        <v>159</v>
      </c>
      <c r="AL1" s="3" t="s">
        <v>160</v>
      </c>
      <c r="AM1" s="3" t="s">
        <v>161</v>
      </c>
      <c r="AN1" s="3" t="s">
        <v>162</v>
      </c>
      <c r="AO1" s="3" t="s">
        <v>163</v>
      </c>
      <c r="AP1" s="3" t="s">
        <v>164</v>
      </c>
      <c r="AQ1" s="3" t="s">
        <v>165</v>
      </c>
      <c r="AR1" s="3" t="s">
        <v>166</v>
      </c>
      <c r="AS1" s="3" t="s">
        <v>167</v>
      </c>
      <c r="AT1" s="3" t="s">
        <v>168</v>
      </c>
      <c r="AU1" s="3" t="s">
        <v>169</v>
      </c>
      <c r="AV1" s="3" t="s">
        <v>170</v>
      </c>
      <c r="AW1" s="3" t="s">
        <v>171</v>
      </c>
      <c r="AX1" s="3" t="s">
        <v>172</v>
      </c>
      <c r="AY1" s="3" t="s">
        <v>173</v>
      </c>
      <c r="AZ1" s="3" t="s">
        <v>174</v>
      </c>
      <c r="BA1" s="3" t="s">
        <v>175</v>
      </c>
      <c r="BB1" s="3" t="s">
        <v>176</v>
      </c>
      <c r="BC1" s="3" t="s">
        <v>177</v>
      </c>
      <c r="BD1" s="3" t="s">
        <v>178</v>
      </c>
      <c r="BE1" s="3" t="s">
        <v>179</v>
      </c>
      <c r="BF1" s="3" t="s">
        <v>180</v>
      </c>
      <c r="BG1" s="3" t="s">
        <v>181</v>
      </c>
      <c r="BH1" s="3" t="s">
        <v>182</v>
      </c>
      <c r="BI1" s="3" t="s">
        <v>183</v>
      </c>
      <c r="BJ1" s="3" t="s">
        <v>184</v>
      </c>
      <c r="BK1" s="3" t="s">
        <v>185</v>
      </c>
      <c r="BL1" s="3" t="s">
        <v>186</v>
      </c>
      <c r="BM1" s="3" t="s">
        <v>187</v>
      </c>
      <c r="BN1" s="3" t="s">
        <v>188</v>
      </c>
      <c r="BO1" s="3" t="s">
        <v>189</v>
      </c>
      <c r="BP1" s="3" t="s">
        <v>190</v>
      </c>
      <c r="BQ1" s="3" t="s">
        <v>191</v>
      </c>
      <c r="BR1" s="3" t="s">
        <v>192</v>
      </c>
      <c r="BS1" s="3" t="s">
        <v>193</v>
      </c>
      <c r="BT1" s="3" t="s">
        <v>194</v>
      </c>
      <c r="BU1" s="3" t="s">
        <v>195</v>
      </c>
      <c r="BV1" s="3" t="s">
        <v>196</v>
      </c>
      <c r="BW1" s="3" t="s">
        <v>197</v>
      </c>
      <c r="BX1" s="3" t="s">
        <v>198</v>
      </c>
      <c r="BY1" s="3" t="s">
        <v>199</v>
      </c>
      <c r="BZ1" s="3" t="s">
        <v>200</v>
      </c>
      <c r="CA1" s="3" t="s">
        <v>201</v>
      </c>
      <c r="CB1" s="3" t="s">
        <v>202</v>
      </c>
      <c r="CC1" s="3" t="s">
        <v>203</v>
      </c>
      <c r="CD1" s="3" t="s">
        <v>204</v>
      </c>
      <c r="CE1" s="3" t="s">
        <v>205</v>
      </c>
      <c r="CF1" s="3" t="s">
        <v>206</v>
      </c>
      <c r="CG1" s="3" t="s">
        <v>207</v>
      </c>
      <c r="CH1" s="3" t="s">
        <v>208</v>
      </c>
      <c r="CI1" s="3" t="s">
        <v>209</v>
      </c>
      <c r="CJ1" s="3" t="s">
        <v>210</v>
      </c>
      <c r="CK1" s="3" t="s">
        <v>211</v>
      </c>
      <c r="CL1" s="3" t="s">
        <v>212</v>
      </c>
      <c r="CM1" s="3" t="s">
        <v>213</v>
      </c>
      <c r="CN1" s="3" t="s">
        <v>214</v>
      </c>
      <c r="CO1" s="3" t="s">
        <v>215</v>
      </c>
      <c r="CP1" s="3" t="s">
        <v>216</v>
      </c>
      <c r="CQ1" s="3" t="s">
        <v>217</v>
      </c>
      <c r="CR1" s="3" t="s">
        <v>218</v>
      </c>
      <c r="CS1" s="3" t="s">
        <v>219</v>
      </c>
      <c r="CT1" s="3" t="s">
        <v>220</v>
      </c>
      <c r="CU1" s="3" t="s">
        <v>221</v>
      </c>
      <c r="CV1" s="3" t="s">
        <v>222</v>
      </c>
      <c r="CW1" s="3" t="s">
        <v>223</v>
      </c>
      <c r="CX1" s="3" t="s">
        <v>224</v>
      </c>
      <c r="CY1" s="3" t="s">
        <v>225</v>
      </c>
    </row>
    <row r="2" spans="1:103">
      <c r="A2" s="4">
        <v>20</v>
      </c>
      <c r="B2" s="4" t="s">
        <v>113</v>
      </c>
      <c r="C2" s="4" t="s">
        <v>114</v>
      </c>
      <c r="D2" s="4" t="s">
        <v>103</v>
      </c>
      <c r="E2" s="5">
        <v>31454.04</v>
      </c>
      <c r="F2" s="5">
        <v>40.520000000000003</v>
      </c>
      <c r="G2" s="5">
        <v>0.13</v>
      </c>
      <c r="H2" s="5">
        <v>1267.6400000000001</v>
      </c>
      <c r="I2" s="5">
        <v>4.03</v>
      </c>
      <c r="J2" s="5">
        <v>287.2</v>
      </c>
      <c r="K2" s="5">
        <v>0.91</v>
      </c>
      <c r="L2" s="5">
        <v>250.84</v>
      </c>
      <c r="M2" s="5">
        <v>0.8</v>
      </c>
      <c r="N2" s="5">
        <v>593</v>
      </c>
      <c r="O2" s="5">
        <v>1.89</v>
      </c>
      <c r="P2" s="5">
        <v>0</v>
      </c>
      <c r="Q2" s="5">
        <v>0</v>
      </c>
      <c r="R2" s="5">
        <v>0</v>
      </c>
      <c r="S2" s="5">
        <v>0</v>
      </c>
      <c r="T2" s="5">
        <v>31.6</v>
      </c>
      <c r="U2" s="5">
        <v>0.1</v>
      </c>
      <c r="V2" s="5">
        <v>0</v>
      </c>
      <c r="W2" s="5">
        <v>0</v>
      </c>
      <c r="X2" s="5">
        <v>9.0399999999999991</v>
      </c>
      <c r="Y2" s="5">
        <v>0.03</v>
      </c>
      <c r="Z2" s="5">
        <v>0</v>
      </c>
      <c r="AA2" s="5">
        <v>0</v>
      </c>
      <c r="AB2" s="5">
        <v>12.68</v>
      </c>
      <c r="AC2" s="5">
        <v>0.04</v>
      </c>
      <c r="AD2" s="5">
        <v>194.28</v>
      </c>
      <c r="AE2" s="5">
        <v>0.62</v>
      </c>
      <c r="AF2" s="5">
        <v>39.04</v>
      </c>
      <c r="AG2" s="5">
        <v>0.12</v>
      </c>
      <c r="AH2" s="5">
        <v>0</v>
      </c>
      <c r="AI2" s="5">
        <v>0</v>
      </c>
      <c r="AJ2" s="5">
        <v>0</v>
      </c>
      <c r="AK2" s="5">
        <v>0</v>
      </c>
      <c r="AL2" s="5">
        <v>8219.7999999999993</v>
      </c>
      <c r="AM2" s="5">
        <v>26.13</v>
      </c>
      <c r="AN2" s="5">
        <v>11.4</v>
      </c>
      <c r="AO2" s="5">
        <v>0.04</v>
      </c>
      <c r="AP2" s="5">
        <v>16.2</v>
      </c>
      <c r="AQ2" s="5">
        <v>0.05</v>
      </c>
      <c r="AR2" s="5">
        <v>5.44</v>
      </c>
      <c r="AS2" s="5">
        <v>0.02</v>
      </c>
      <c r="AT2" s="5">
        <v>592.16</v>
      </c>
      <c r="AU2" s="5">
        <v>1.88</v>
      </c>
      <c r="AV2" s="5">
        <v>2.64</v>
      </c>
      <c r="AW2" s="5">
        <v>0.01</v>
      </c>
      <c r="AX2" s="5">
        <v>709.44</v>
      </c>
      <c r="AY2" s="5">
        <v>2.2599999999999998</v>
      </c>
      <c r="AZ2" s="5">
        <v>20.72</v>
      </c>
      <c r="BA2" s="5">
        <v>7.0000000000000007E-2</v>
      </c>
      <c r="BB2" s="5">
        <v>9056.0400000000009</v>
      </c>
      <c r="BC2" s="5">
        <v>28.79</v>
      </c>
      <c r="BD2" s="5">
        <v>1017.44</v>
      </c>
      <c r="BE2" s="5">
        <v>3.23</v>
      </c>
      <c r="BF2" s="5">
        <v>58.08</v>
      </c>
      <c r="BG2" s="5">
        <v>0.18</v>
      </c>
      <c r="BH2" s="5">
        <v>3883.92</v>
      </c>
      <c r="BI2" s="5">
        <v>12.35</v>
      </c>
      <c r="BJ2" s="5">
        <v>585.67999999999995</v>
      </c>
      <c r="BK2" s="5">
        <v>1.86</v>
      </c>
      <c r="BL2" s="5">
        <v>1.72</v>
      </c>
      <c r="BM2" s="5">
        <v>0.01</v>
      </c>
      <c r="BN2" s="5">
        <v>0</v>
      </c>
      <c r="BO2" s="5">
        <v>0</v>
      </c>
      <c r="BP2" s="5">
        <v>0</v>
      </c>
      <c r="BQ2" s="5">
        <v>0</v>
      </c>
      <c r="BR2" s="5">
        <v>540.79999999999995</v>
      </c>
      <c r="BS2" s="5">
        <v>1.72</v>
      </c>
      <c r="BT2" s="5">
        <v>1616.84</v>
      </c>
      <c r="BU2" s="5">
        <v>5.14</v>
      </c>
      <c r="BV2" s="5">
        <v>123.44</v>
      </c>
      <c r="BW2" s="5">
        <v>0.39</v>
      </c>
      <c r="BX2" s="5">
        <v>33.72</v>
      </c>
      <c r="BY2" s="5">
        <v>0.11</v>
      </c>
      <c r="BZ2" s="5">
        <v>24.96</v>
      </c>
      <c r="CA2" s="5">
        <v>0.08</v>
      </c>
      <c r="CB2" s="5">
        <v>0.2</v>
      </c>
      <c r="CC2" s="5">
        <v>0</v>
      </c>
      <c r="CD2" s="5">
        <v>7.48</v>
      </c>
      <c r="CE2" s="5">
        <v>0.02</v>
      </c>
      <c r="CF2" s="5">
        <v>0</v>
      </c>
      <c r="CG2" s="5">
        <v>0</v>
      </c>
      <c r="CH2" s="5">
        <v>36.72</v>
      </c>
      <c r="CI2" s="5">
        <v>0.12</v>
      </c>
      <c r="CJ2" s="5">
        <v>111</v>
      </c>
      <c r="CK2" s="5">
        <v>0.35</v>
      </c>
      <c r="CL2" s="5">
        <v>42.28</v>
      </c>
      <c r="CM2" s="5">
        <v>0.13</v>
      </c>
      <c r="CN2" s="5">
        <v>0</v>
      </c>
      <c r="CO2" s="5">
        <v>0</v>
      </c>
      <c r="CP2" s="5">
        <v>0</v>
      </c>
      <c r="CQ2" s="5">
        <v>0</v>
      </c>
      <c r="CR2" s="5">
        <v>0</v>
      </c>
      <c r="CS2" s="5">
        <v>0</v>
      </c>
      <c r="CT2" s="5">
        <v>130.19999999999999</v>
      </c>
      <c r="CU2" s="5">
        <v>0.41</v>
      </c>
      <c r="CV2" s="5">
        <v>1879.88</v>
      </c>
      <c r="CW2" s="5">
        <v>5.98</v>
      </c>
      <c r="CX2" s="5">
        <v>0</v>
      </c>
      <c r="CY2" s="5">
        <v>0</v>
      </c>
    </row>
    <row r="3" spans="1:103">
      <c r="A3" s="4">
        <v>108</v>
      </c>
      <c r="B3" s="4" t="s">
        <v>82</v>
      </c>
      <c r="C3" s="4" t="s">
        <v>114</v>
      </c>
      <c r="D3" s="4" t="s">
        <v>103</v>
      </c>
      <c r="E3" s="5">
        <v>50520.36</v>
      </c>
      <c r="F3" s="5">
        <v>19.440000000000001</v>
      </c>
      <c r="G3" s="5">
        <v>0.04</v>
      </c>
      <c r="H3" s="5">
        <v>1100.76</v>
      </c>
      <c r="I3" s="5">
        <v>2.1800000000000002</v>
      </c>
      <c r="J3" s="5">
        <v>243.52</v>
      </c>
      <c r="K3" s="5">
        <v>0.48</v>
      </c>
      <c r="L3" s="5">
        <v>214.28</v>
      </c>
      <c r="M3" s="5">
        <v>0.42</v>
      </c>
      <c r="N3" s="5">
        <v>628.64</v>
      </c>
      <c r="O3" s="5">
        <v>1.24</v>
      </c>
      <c r="P3" s="5">
        <v>0</v>
      </c>
      <c r="Q3" s="5">
        <v>0</v>
      </c>
      <c r="R3" s="5">
        <v>8.6</v>
      </c>
      <c r="S3" s="5">
        <v>0.02</v>
      </c>
      <c r="T3" s="5">
        <v>233.6</v>
      </c>
      <c r="U3" s="5">
        <v>0.46</v>
      </c>
      <c r="V3" s="5">
        <v>0</v>
      </c>
      <c r="W3" s="5">
        <v>0</v>
      </c>
      <c r="X3" s="5">
        <v>2.48</v>
      </c>
      <c r="Y3" s="5">
        <v>0</v>
      </c>
      <c r="Z3" s="5">
        <v>0</v>
      </c>
      <c r="AA3" s="5">
        <v>0</v>
      </c>
      <c r="AB3" s="5">
        <v>10.44</v>
      </c>
      <c r="AC3" s="5">
        <v>0.02</v>
      </c>
      <c r="AD3" s="5">
        <v>352.28</v>
      </c>
      <c r="AE3" s="5">
        <v>0.7</v>
      </c>
      <c r="AF3" s="5">
        <v>13.16</v>
      </c>
      <c r="AG3" s="5">
        <v>0.03</v>
      </c>
      <c r="AH3" s="5">
        <v>0</v>
      </c>
      <c r="AI3" s="5">
        <v>0</v>
      </c>
      <c r="AJ3" s="5">
        <v>0</v>
      </c>
      <c r="AK3" s="5">
        <v>0</v>
      </c>
      <c r="AL3" s="5">
        <v>8933.6</v>
      </c>
      <c r="AM3" s="5">
        <v>17.68</v>
      </c>
      <c r="AN3" s="5">
        <v>17.559999999999999</v>
      </c>
      <c r="AO3" s="5">
        <v>0.03</v>
      </c>
      <c r="AP3" s="5">
        <v>9.92</v>
      </c>
      <c r="AQ3" s="5">
        <v>0.02</v>
      </c>
      <c r="AR3" s="5">
        <v>20.04</v>
      </c>
      <c r="AS3" s="5">
        <v>0.04</v>
      </c>
      <c r="AT3" s="5">
        <v>915.32</v>
      </c>
      <c r="AU3" s="5">
        <v>1.81</v>
      </c>
      <c r="AV3" s="5">
        <v>4.12</v>
      </c>
      <c r="AW3" s="5">
        <v>0.01</v>
      </c>
      <c r="AX3" s="5">
        <v>1683.2</v>
      </c>
      <c r="AY3" s="5">
        <v>3.33</v>
      </c>
      <c r="AZ3" s="5">
        <v>48</v>
      </c>
      <c r="BA3" s="5">
        <v>0.1</v>
      </c>
      <c r="BB3" s="5">
        <v>15144.48</v>
      </c>
      <c r="BC3" s="5">
        <v>29.98</v>
      </c>
      <c r="BD3" s="5">
        <v>2489.48</v>
      </c>
      <c r="BE3" s="5">
        <v>4.93</v>
      </c>
      <c r="BF3" s="5">
        <v>595.64</v>
      </c>
      <c r="BG3" s="5">
        <v>1.18</v>
      </c>
      <c r="BH3" s="5">
        <v>8010.68</v>
      </c>
      <c r="BI3" s="5">
        <v>15.86</v>
      </c>
      <c r="BJ3" s="5">
        <v>710.52</v>
      </c>
      <c r="BK3" s="5">
        <v>1.41</v>
      </c>
      <c r="BL3" s="5">
        <v>46.4</v>
      </c>
      <c r="BM3" s="5">
        <v>0.09</v>
      </c>
      <c r="BN3" s="5">
        <v>0</v>
      </c>
      <c r="BO3" s="5">
        <v>0</v>
      </c>
      <c r="BP3" s="5">
        <v>0</v>
      </c>
      <c r="BQ3" s="5">
        <v>0</v>
      </c>
      <c r="BR3" s="5">
        <v>1464.08</v>
      </c>
      <c r="BS3" s="5">
        <v>2.9</v>
      </c>
      <c r="BT3" s="5">
        <v>2733.28</v>
      </c>
      <c r="BU3" s="5">
        <v>5.41</v>
      </c>
      <c r="BV3" s="5">
        <v>325.60000000000002</v>
      </c>
      <c r="BW3" s="5">
        <v>0.64</v>
      </c>
      <c r="BX3" s="5">
        <v>182.8</v>
      </c>
      <c r="BY3" s="5">
        <v>0.36</v>
      </c>
      <c r="BZ3" s="5">
        <v>62.4</v>
      </c>
      <c r="CA3" s="5">
        <v>0.12</v>
      </c>
      <c r="CB3" s="5">
        <v>0.2</v>
      </c>
      <c r="CC3" s="5">
        <v>0</v>
      </c>
      <c r="CD3" s="5">
        <v>27.76</v>
      </c>
      <c r="CE3" s="5">
        <v>0.05</v>
      </c>
      <c r="CF3" s="5">
        <v>0</v>
      </c>
      <c r="CG3" s="5">
        <v>0</v>
      </c>
      <c r="CH3" s="5">
        <v>19.96</v>
      </c>
      <c r="CI3" s="5">
        <v>0.04</v>
      </c>
      <c r="CJ3" s="5">
        <v>481.16</v>
      </c>
      <c r="CK3" s="5">
        <v>0.95</v>
      </c>
      <c r="CL3" s="5">
        <v>128.12</v>
      </c>
      <c r="CM3" s="5">
        <v>0.25</v>
      </c>
      <c r="CN3" s="5">
        <v>6.6</v>
      </c>
      <c r="CO3" s="5">
        <v>0.01</v>
      </c>
      <c r="CP3" s="5">
        <v>0</v>
      </c>
      <c r="CQ3" s="5">
        <v>0</v>
      </c>
      <c r="CR3" s="5">
        <v>0</v>
      </c>
      <c r="CS3" s="5">
        <v>0</v>
      </c>
      <c r="CT3" s="5">
        <v>51.16</v>
      </c>
      <c r="CU3" s="5">
        <v>0.1</v>
      </c>
      <c r="CV3" s="5">
        <v>3581.08</v>
      </c>
      <c r="CW3" s="5">
        <v>7.09</v>
      </c>
      <c r="CX3" s="5">
        <v>0</v>
      </c>
      <c r="CY3" s="5">
        <v>0</v>
      </c>
    </row>
    <row r="4" spans="1:103">
      <c r="A4" s="4">
        <v>143</v>
      </c>
      <c r="B4" s="4" t="s">
        <v>115</v>
      </c>
      <c r="C4" s="4" t="s">
        <v>114</v>
      </c>
      <c r="D4" s="4" t="s">
        <v>103</v>
      </c>
      <c r="E4" s="5">
        <v>84366.56</v>
      </c>
      <c r="F4" s="5">
        <v>20.88</v>
      </c>
      <c r="G4" s="5">
        <v>0.02</v>
      </c>
      <c r="H4" s="5">
        <v>919.48</v>
      </c>
      <c r="I4" s="5">
        <v>1.0900000000000001</v>
      </c>
      <c r="J4" s="5">
        <v>213.68</v>
      </c>
      <c r="K4" s="5">
        <v>0.25</v>
      </c>
      <c r="L4" s="5">
        <v>138.80000000000001</v>
      </c>
      <c r="M4" s="5">
        <v>0.16</v>
      </c>
      <c r="N4" s="5">
        <v>700.08</v>
      </c>
      <c r="O4" s="5">
        <v>0.83</v>
      </c>
      <c r="P4" s="5">
        <v>0</v>
      </c>
      <c r="Q4" s="5">
        <v>0</v>
      </c>
      <c r="R4" s="5">
        <v>0</v>
      </c>
      <c r="S4" s="5">
        <v>0</v>
      </c>
      <c r="T4" s="5">
        <v>156.52000000000001</v>
      </c>
      <c r="U4" s="5">
        <v>0.19</v>
      </c>
      <c r="V4" s="5">
        <v>0</v>
      </c>
      <c r="W4" s="5">
        <v>0</v>
      </c>
      <c r="X4" s="5">
        <v>7</v>
      </c>
      <c r="Y4" s="5">
        <v>0.01</v>
      </c>
      <c r="Z4" s="5">
        <v>0</v>
      </c>
      <c r="AA4" s="5">
        <v>0</v>
      </c>
      <c r="AB4" s="5">
        <v>7.8</v>
      </c>
      <c r="AC4" s="5">
        <v>0.01</v>
      </c>
      <c r="AD4" s="5">
        <v>620.55999999999995</v>
      </c>
      <c r="AE4" s="5">
        <v>0.74</v>
      </c>
      <c r="AF4" s="5">
        <v>29.64</v>
      </c>
      <c r="AG4" s="5">
        <v>0.04</v>
      </c>
      <c r="AH4" s="5">
        <v>38.119999999999997</v>
      </c>
      <c r="AI4" s="5">
        <v>0.05</v>
      </c>
      <c r="AJ4" s="5">
        <v>0</v>
      </c>
      <c r="AK4" s="5">
        <v>0</v>
      </c>
      <c r="AL4" s="5">
        <v>9005.24</v>
      </c>
      <c r="AM4" s="5">
        <v>10.67</v>
      </c>
      <c r="AN4" s="5">
        <v>6</v>
      </c>
      <c r="AO4" s="5">
        <v>0.01</v>
      </c>
      <c r="AP4" s="5">
        <v>5.68</v>
      </c>
      <c r="AQ4" s="5">
        <v>0.01</v>
      </c>
      <c r="AR4" s="5">
        <v>31.8</v>
      </c>
      <c r="AS4" s="5">
        <v>0.04</v>
      </c>
      <c r="AT4" s="5">
        <v>831.76</v>
      </c>
      <c r="AU4" s="5">
        <v>0.99</v>
      </c>
      <c r="AV4" s="5">
        <v>18.559999999999999</v>
      </c>
      <c r="AW4" s="5">
        <v>0.02</v>
      </c>
      <c r="AX4" s="5">
        <v>1793.44</v>
      </c>
      <c r="AY4" s="5">
        <v>2.13</v>
      </c>
      <c r="AZ4" s="5">
        <v>45.2</v>
      </c>
      <c r="BA4" s="5">
        <v>0.05</v>
      </c>
      <c r="BB4" s="5">
        <v>32905</v>
      </c>
      <c r="BC4" s="5">
        <v>39</v>
      </c>
      <c r="BD4" s="5">
        <v>6782.16</v>
      </c>
      <c r="BE4" s="5">
        <v>8.0399999999999991</v>
      </c>
      <c r="BF4" s="5">
        <v>1129.1199999999999</v>
      </c>
      <c r="BG4" s="5">
        <v>1.34</v>
      </c>
      <c r="BH4" s="5">
        <v>10154.6</v>
      </c>
      <c r="BI4" s="5">
        <v>12.04</v>
      </c>
      <c r="BJ4" s="5">
        <v>1635.8</v>
      </c>
      <c r="BK4" s="5">
        <v>1.94</v>
      </c>
      <c r="BL4" s="5">
        <v>33.6</v>
      </c>
      <c r="BM4" s="5">
        <v>0.04</v>
      </c>
      <c r="BN4" s="5">
        <v>0</v>
      </c>
      <c r="BO4" s="5">
        <v>0</v>
      </c>
      <c r="BP4" s="5">
        <v>0</v>
      </c>
      <c r="BQ4" s="5">
        <v>0</v>
      </c>
      <c r="BR4" s="5">
        <v>1700.56</v>
      </c>
      <c r="BS4" s="5">
        <v>2.02</v>
      </c>
      <c r="BT4" s="5">
        <v>3974.36</v>
      </c>
      <c r="BU4" s="5">
        <v>4.71</v>
      </c>
      <c r="BV4" s="5">
        <v>889.72</v>
      </c>
      <c r="BW4" s="5">
        <v>1.05</v>
      </c>
      <c r="BX4" s="5">
        <v>413.96</v>
      </c>
      <c r="BY4" s="5">
        <v>0.49</v>
      </c>
      <c r="BZ4" s="5">
        <v>63.16</v>
      </c>
      <c r="CA4" s="5">
        <v>7.0000000000000007E-2</v>
      </c>
      <c r="CB4" s="5">
        <v>4.5199999999999996</v>
      </c>
      <c r="CC4" s="5">
        <v>0.01</v>
      </c>
      <c r="CD4" s="5">
        <v>135.96</v>
      </c>
      <c r="CE4" s="5">
        <v>0.16</v>
      </c>
      <c r="CF4" s="5">
        <v>0</v>
      </c>
      <c r="CG4" s="5">
        <v>0</v>
      </c>
      <c r="CH4" s="5">
        <v>27.36</v>
      </c>
      <c r="CI4" s="5">
        <v>0.03</v>
      </c>
      <c r="CJ4" s="5">
        <v>555.36</v>
      </c>
      <c r="CK4" s="5">
        <v>0.66</v>
      </c>
      <c r="CL4" s="5">
        <v>441.6</v>
      </c>
      <c r="CM4" s="5">
        <v>0.52</v>
      </c>
      <c r="CN4" s="5">
        <v>174.68</v>
      </c>
      <c r="CO4" s="5">
        <v>0.21</v>
      </c>
      <c r="CP4" s="5">
        <v>0</v>
      </c>
      <c r="CQ4" s="5">
        <v>0</v>
      </c>
      <c r="CR4" s="5">
        <v>0</v>
      </c>
      <c r="CS4" s="5">
        <v>0</v>
      </c>
      <c r="CT4" s="5">
        <v>93.44</v>
      </c>
      <c r="CU4" s="5">
        <v>0.11</v>
      </c>
      <c r="CV4" s="5">
        <v>8661.36</v>
      </c>
      <c r="CW4" s="5">
        <v>10.27</v>
      </c>
      <c r="CX4" s="5">
        <v>0</v>
      </c>
      <c r="CY4" s="5">
        <v>0</v>
      </c>
    </row>
    <row r="5" spans="1:103">
      <c r="A5" s="4">
        <v>177</v>
      </c>
      <c r="B5" s="4" t="s">
        <v>84</v>
      </c>
      <c r="C5" s="4" t="s">
        <v>114</v>
      </c>
      <c r="D5" s="4" t="s">
        <v>103</v>
      </c>
      <c r="E5" s="5">
        <v>27481</v>
      </c>
      <c r="F5" s="5">
        <v>3.6</v>
      </c>
      <c r="G5" s="5">
        <v>0.01</v>
      </c>
      <c r="H5" s="5">
        <v>301.52</v>
      </c>
      <c r="I5" s="5">
        <v>1.1000000000000001</v>
      </c>
      <c r="J5" s="5">
        <v>90.08</v>
      </c>
      <c r="K5" s="5">
        <v>0.33</v>
      </c>
      <c r="L5" s="5">
        <v>94.4</v>
      </c>
      <c r="M5" s="5">
        <v>0.34</v>
      </c>
      <c r="N5" s="5">
        <v>341.84</v>
      </c>
      <c r="O5" s="5">
        <v>1.24</v>
      </c>
      <c r="P5" s="5">
        <v>0</v>
      </c>
      <c r="Q5" s="5">
        <v>0</v>
      </c>
      <c r="R5" s="5">
        <v>0</v>
      </c>
      <c r="S5" s="5">
        <v>0</v>
      </c>
      <c r="T5" s="5">
        <v>66.52</v>
      </c>
      <c r="U5" s="5">
        <v>0.24</v>
      </c>
      <c r="V5" s="5">
        <v>0</v>
      </c>
      <c r="W5" s="5">
        <v>0</v>
      </c>
      <c r="X5" s="5">
        <v>0</v>
      </c>
      <c r="Y5" s="5">
        <v>0</v>
      </c>
      <c r="Z5" s="5">
        <v>0</v>
      </c>
      <c r="AA5" s="5">
        <v>0</v>
      </c>
      <c r="AB5" s="5">
        <v>0.56000000000000005</v>
      </c>
      <c r="AC5" s="5">
        <v>0</v>
      </c>
      <c r="AD5" s="5">
        <v>130.4</v>
      </c>
      <c r="AE5" s="5">
        <v>0.47</v>
      </c>
      <c r="AF5" s="5">
        <v>13.96</v>
      </c>
      <c r="AG5" s="5">
        <v>0.05</v>
      </c>
      <c r="AH5" s="5">
        <v>0</v>
      </c>
      <c r="AI5" s="5">
        <v>0</v>
      </c>
      <c r="AJ5" s="5">
        <v>0</v>
      </c>
      <c r="AK5" s="5">
        <v>0</v>
      </c>
      <c r="AL5" s="5">
        <v>2698.76</v>
      </c>
      <c r="AM5" s="5">
        <v>9.82</v>
      </c>
      <c r="AN5" s="5">
        <v>11.72</v>
      </c>
      <c r="AO5" s="5">
        <v>0.04</v>
      </c>
      <c r="AP5" s="5">
        <v>3.68</v>
      </c>
      <c r="AQ5" s="5">
        <v>0.01</v>
      </c>
      <c r="AR5" s="5">
        <v>5.2</v>
      </c>
      <c r="AS5" s="5">
        <v>0.02</v>
      </c>
      <c r="AT5" s="5">
        <v>130.68</v>
      </c>
      <c r="AU5" s="5">
        <v>0.48</v>
      </c>
      <c r="AV5" s="5">
        <v>2.3199999999999998</v>
      </c>
      <c r="AW5" s="5">
        <v>0.01</v>
      </c>
      <c r="AX5" s="5">
        <v>519.79999999999995</v>
      </c>
      <c r="AY5" s="5">
        <v>1.89</v>
      </c>
      <c r="AZ5" s="5">
        <v>17.239999999999998</v>
      </c>
      <c r="BA5" s="5">
        <v>0.06</v>
      </c>
      <c r="BB5" s="5">
        <v>10324.040000000001</v>
      </c>
      <c r="BC5" s="5">
        <v>37.57</v>
      </c>
      <c r="BD5" s="5">
        <v>1251.1600000000001</v>
      </c>
      <c r="BE5" s="5">
        <v>4.55</v>
      </c>
      <c r="BF5" s="5">
        <v>875.56</v>
      </c>
      <c r="BG5" s="5">
        <v>3.19</v>
      </c>
      <c r="BH5" s="5">
        <v>4472.16</v>
      </c>
      <c r="BI5" s="5">
        <v>16.27</v>
      </c>
      <c r="BJ5" s="5">
        <v>452.08</v>
      </c>
      <c r="BK5" s="5">
        <v>1.65</v>
      </c>
      <c r="BL5" s="5">
        <v>67.040000000000006</v>
      </c>
      <c r="BM5" s="5">
        <v>0.24</v>
      </c>
      <c r="BN5" s="5">
        <v>0</v>
      </c>
      <c r="BO5" s="5">
        <v>0</v>
      </c>
      <c r="BP5" s="5">
        <v>0</v>
      </c>
      <c r="BQ5" s="5">
        <v>0</v>
      </c>
      <c r="BR5" s="5">
        <v>906.04</v>
      </c>
      <c r="BS5" s="5">
        <v>3.3</v>
      </c>
      <c r="BT5" s="5">
        <v>2281.92</v>
      </c>
      <c r="BU5" s="5">
        <v>8.3000000000000007</v>
      </c>
      <c r="BV5" s="5">
        <v>308.04000000000002</v>
      </c>
      <c r="BW5" s="5">
        <v>1.1200000000000001</v>
      </c>
      <c r="BX5" s="5">
        <v>254.8</v>
      </c>
      <c r="BY5" s="5">
        <v>0.93</v>
      </c>
      <c r="BZ5" s="5">
        <v>43.12</v>
      </c>
      <c r="CA5" s="5">
        <v>0.16</v>
      </c>
      <c r="CB5" s="5">
        <v>0.48</v>
      </c>
      <c r="CC5" s="5">
        <v>0</v>
      </c>
      <c r="CD5" s="5">
        <v>115.96</v>
      </c>
      <c r="CE5" s="5">
        <v>0.42</v>
      </c>
      <c r="CF5" s="5">
        <v>0</v>
      </c>
      <c r="CG5" s="5">
        <v>0</v>
      </c>
      <c r="CH5" s="5">
        <v>11.16</v>
      </c>
      <c r="CI5" s="5">
        <v>0.04</v>
      </c>
      <c r="CJ5" s="5">
        <v>108.16</v>
      </c>
      <c r="CK5" s="5">
        <v>0.39</v>
      </c>
      <c r="CL5" s="5">
        <v>36.92</v>
      </c>
      <c r="CM5" s="5">
        <v>0.13</v>
      </c>
      <c r="CN5" s="5">
        <v>0</v>
      </c>
      <c r="CO5" s="5">
        <v>0</v>
      </c>
      <c r="CP5" s="5">
        <v>0</v>
      </c>
      <c r="CQ5" s="5">
        <v>0</v>
      </c>
      <c r="CR5" s="5">
        <v>0</v>
      </c>
      <c r="CS5" s="5">
        <v>0</v>
      </c>
      <c r="CT5" s="5">
        <v>28.96</v>
      </c>
      <c r="CU5" s="5">
        <v>0.11</v>
      </c>
      <c r="CV5" s="5">
        <v>1511.12</v>
      </c>
      <c r="CW5" s="5">
        <v>5.5</v>
      </c>
      <c r="CX5" s="5">
        <v>0</v>
      </c>
      <c r="CY5" s="5">
        <v>0</v>
      </c>
    </row>
    <row r="6" spans="1:103">
      <c r="A6" s="4">
        <v>211</v>
      </c>
      <c r="B6" s="4" t="s">
        <v>116</v>
      </c>
      <c r="C6" s="4" t="s">
        <v>114</v>
      </c>
      <c r="D6" s="4" t="s">
        <v>103</v>
      </c>
      <c r="E6" s="5">
        <v>86999.679999999993</v>
      </c>
      <c r="F6" s="5">
        <v>77.8</v>
      </c>
      <c r="G6" s="5">
        <v>0.09</v>
      </c>
      <c r="H6" s="5">
        <v>2038.16</v>
      </c>
      <c r="I6" s="5">
        <v>2.34</v>
      </c>
      <c r="J6" s="5">
        <v>390.04</v>
      </c>
      <c r="K6" s="5">
        <v>0.45</v>
      </c>
      <c r="L6" s="5">
        <v>323.12</v>
      </c>
      <c r="M6" s="5">
        <v>0.37</v>
      </c>
      <c r="N6" s="5">
        <v>952.48</v>
      </c>
      <c r="O6" s="5">
        <v>1.0900000000000001</v>
      </c>
      <c r="P6" s="5">
        <v>0</v>
      </c>
      <c r="Q6" s="5">
        <v>0</v>
      </c>
      <c r="R6" s="5">
        <v>0</v>
      </c>
      <c r="S6" s="5">
        <v>0</v>
      </c>
      <c r="T6" s="5">
        <v>186.36</v>
      </c>
      <c r="U6" s="5">
        <v>0.21</v>
      </c>
      <c r="V6" s="5">
        <v>0</v>
      </c>
      <c r="W6" s="5">
        <v>0</v>
      </c>
      <c r="X6" s="5">
        <v>13.6</v>
      </c>
      <c r="Y6" s="5">
        <v>0.02</v>
      </c>
      <c r="Z6" s="5">
        <v>0</v>
      </c>
      <c r="AA6" s="5">
        <v>0</v>
      </c>
      <c r="AB6" s="5">
        <v>26.16</v>
      </c>
      <c r="AC6" s="5">
        <v>0.03</v>
      </c>
      <c r="AD6" s="5">
        <v>1107.96</v>
      </c>
      <c r="AE6" s="5">
        <v>1.27</v>
      </c>
      <c r="AF6" s="5">
        <v>56.52</v>
      </c>
      <c r="AG6" s="5">
        <v>0.06</v>
      </c>
      <c r="AH6" s="5">
        <v>0</v>
      </c>
      <c r="AI6" s="5">
        <v>0</v>
      </c>
      <c r="AJ6" s="5">
        <v>0</v>
      </c>
      <c r="AK6" s="5">
        <v>0</v>
      </c>
      <c r="AL6" s="5">
        <v>8559.56</v>
      </c>
      <c r="AM6" s="5">
        <v>9.84</v>
      </c>
      <c r="AN6" s="5">
        <v>18.760000000000002</v>
      </c>
      <c r="AO6" s="5">
        <v>0.02</v>
      </c>
      <c r="AP6" s="5">
        <v>3.76</v>
      </c>
      <c r="AQ6" s="5">
        <v>0</v>
      </c>
      <c r="AR6" s="5">
        <v>38.28</v>
      </c>
      <c r="AS6" s="5">
        <v>0.04</v>
      </c>
      <c r="AT6" s="5">
        <v>970</v>
      </c>
      <c r="AU6" s="5">
        <v>1.1100000000000001</v>
      </c>
      <c r="AV6" s="5">
        <v>11.08</v>
      </c>
      <c r="AW6" s="5">
        <v>0.01</v>
      </c>
      <c r="AX6" s="5">
        <v>3053.12</v>
      </c>
      <c r="AY6" s="5">
        <v>3.51</v>
      </c>
      <c r="AZ6" s="5">
        <v>134.91999999999999</v>
      </c>
      <c r="BA6" s="5">
        <v>0.16</v>
      </c>
      <c r="BB6" s="5">
        <v>23630.799999999999</v>
      </c>
      <c r="BC6" s="5">
        <v>27.16</v>
      </c>
      <c r="BD6" s="5">
        <v>2467.1999999999998</v>
      </c>
      <c r="BE6" s="5">
        <v>2.84</v>
      </c>
      <c r="BF6" s="5">
        <v>1745.16</v>
      </c>
      <c r="BG6" s="5">
        <v>2.0099999999999998</v>
      </c>
      <c r="BH6" s="5">
        <v>12026.76</v>
      </c>
      <c r="BI6" s="5">
        <v>13.82</v>
      </c>
      <c r="BJ6" s="5">
        <v>1605.8</v>
      </c>
      <c r="BK6" s="5">
        <v>1.85</v>
      </c>
      <c r="BL6" s="5">
        <v>170.04</v>
      </c>
      <c r="BM6" s="5">
        <v>0.2</v>
      </c>
      <c r="BN6" s="5">
        <v>0</v>
      </c>
      <c r="BO6" s="5">
        <v>0</v>
      </c>
      <c r="BP6" s="5">
        <v>0</v>
      </c>
      <c r="BQ6" s="5">
        <v>0</v>
      </c>
      <c r="BR6" s="5">
        <v>1331.88</v>
      </c>
      <c r="BS6" s="5">
        <v>1.53</v>
      </c>
      <c r="BT6" s="5">
        <v>3354.72</v>
      </c>
      <c r="BU6" s="5">
        <v>3.86</v>
      </c>
      <c r="BV6" s="5">
        <v>385.64</v>
      </c>
      <c r="BW6" s="5">
        <v>0.44</v>
      </c>
      <c r="BX6" s="5">
        <v>503.08</v>
      </c>
      <c r="BY6" s="5">
        <v>0.57999999999999996</v>
      </c>
      <c r="BZ6" s="5">
        <v>244.44</v>
      </c>
      <c r="CA6" s="5">
        <v>0.28000000000000003</v>
      </c>
      <c r="CB6" s="5">
        <v>0</v>
      </c>
      <c r="CC6" s="5">
        <v>0</v>
      </c>
      <c r="CD6" s="5">
        <v>178.04</v>
      </c>
      <c r="CE6" s="5">
        <v>0.2</v>
      </c>
      <c r="CF6" s="5">
        <v>0</v>
      </c>
      <c r="CG6" s="5">
        <v>0</v>
      </c>
      <c r="CH6" s="5">
        <v>23.24</v>
      </c>
      <c r="CI6" s="5">
        <v>0.03</v>
      </c>
      <c r="CJ6" s="5">
        <v>476.44</v>
      </c>
      <c r="CK6" s="5">
        <v>0.55000000000000004</v>
      </c>
      <c r="CL6" s="5">
        <v>92.12</v>
      </c>
      <c r="CM6" s="5">
        <v>0.11</v>
      </c>
      <c r="CN6" s="5">
        <v>0</v>
      </c>
      <c r="CO6" s="5">
        <v>0</v>
      </c>
      <c r="CP6" s="5">
        <v>0</v>
      </c>
      <c r="CQ6" s="5">
        <v>0</v>
      </c>
      <c r="CR6" s="5">
        <v>0</v>
      </c>
      <c r="CS6" s="5">
        <v>0</v>
      </c>
      <c r="CT6" s="5">
        <v>20.32</v>
      </c>
      <c r="CU6" s="5">
        <v>0.02</v>
      </c>
      <c r="CV6" s="5">
        <v>20782.32</v>
      </c>
      <c r="CW6" s="5">
        <v>23.89</v>
      </c>
      <c r="CX6" s="5">
        <v>0</v>
      </c>
      <c r="CY6" s="5">
        <v>0</v>
      </c>
    </row>
    <row r="7" spans="1:103" s="8" customFormat="1">
      <c r="A7" s="64">
        <v>250</v>
      </c>
      <c r="B7" s="64" t="s">
        <v>86</v>
      </c>
      <c r="C7" s="64" t="s">
        <v>114</v>
      </c>
      <c r="D7" s="64" t="s">
        <v>103</v>
      </c>
      <c r="E7" s="65">
        <v>39074.160000000003</v>
      </c>
      <c r="F7" s="65">
        <v>2.76</v>
      </c>
      <c r="G7" s="65">
        <v>0.01</v>
      </c>
      <c r="H7" s="65">
        <v>352.28</v>
      </c>
      <c r="I7" s="65">
        <v>0.9</v>
      </c>
      <c r="J7" s="65">
        <v>80.52</v>
      </c>
      <c r="K7" s="65">
        <v>0.21</v>
      </c>
      <c r="L7" s="65">
        <v>85.92</v>
      </c>
      <c r="M7" s="65">
        <v>0.22</v>
      </c>
      <c r="N7" s="65">
        <v>395.28</v>
      </c>
      <c r="O7" s="65">
        <v>1.01</v>
      </c>
      <c r="P7" s="65">
        <v>0</v>
      </c>
      <c r="Q7" s="65">
        <v>0</v>
      </c>
      <c r="R7" s="65">
        <v>0</v>
      </c>
      <c r="S7" s="65">
        <v>0</v>
      </c>
      <c r="T7" s="65">
        <v>20.440000000000001</v>
      </c>
      <c r="U7" s="65">
        <v>0.05</v>
      </c>
      <c r="V7" s="65">
        <v>0</v>
      </c>
      <c r="W7" s="65">
        <v>0</v>
      </c>
      <c r="X7" s="65">
        <v>0</v>
      </c>
      <c r="Y7" s="65">
        <v>0</v>
      </c>
      <c r="Z7" s="65">
        <v>0</v>
      </c>
      <c r="AA7" s="65">
        <v>0</v>
      </c>
      <c r="AB7" s="65">
        <v>1.6</v>
      </c>
      <c r="AC7" s="65">
        <v>0</v>
      </c>
      <c r="AD7" s="65">
        <v>224.72</v>
      </c>
      <c r="AE7" s="65">
        <v>0.57999999999999996</v>
      </c>
      <c r="AF7" s="65">
        <v>7.84</v>
      </c>
      <c r="AG7" s="65">
        <v>0.02</v>
      </c>
      <c r="AH7" s="65">
        <v>0</v>
      </c>
      <c r="AI7" s="65">
        <v>0</v>
      </c>
      <c r="AJ7" s="65">
        <v>0</v>
      </c>
      <c r="AK7" s="65">
        <v>0</v>
      </c>
      <c r="AL7" s="65">
        <v>2750.72</v>
      </c>
      <c r="AM7" s="65">
        <v>7.04</v>
      </c>
      <c r="AN7" s="65">
        <v>4.3600000000000003</v>
      </c>
      <c r="AO7" s="65">
        <v>0.01</v>
      </c>
      <c r="AP7" s="65">
        <v>1.92</v>
      </c>
      <c r="AQ7" s="65">
        <v>0</v>
      </c>
      <c r="AR7" s="65">
        <v>0</v>
      </c>
      <c r="AS7" s="65">
        <v>0</v>
      </c>
      <c r="AT7" s="65">
        <v>298.83999999999997</v>
      </c>
      <c r="AU7" s="65">
        <v>0.76</v>
      </c>
      <c r="AV7" s="65">
        <v>0</v>
      </c>
      <c r="AW7" s="65">
        <v>0</v>
      </c>
      <c r="AX7" s="65">
        <v>630.76</v>
      </c>
      <c r="AY7" s="65">
        <v>1.61</v>
      </c>
      <c r="AZ7" s="65">
        <v>36.68</v>
      </c>
      <c r="BA7" s="65">
        <v>0.09</v>
      </c>
      <c r="BB7" s="65">
        <v>13841.68</v>
      </c>
      <c r="BC7" s="65">
        <v>35.42</v>
      </c>
      <c r="BD7" s="65">
        <v>6559.36</v>
      </c>
      <c r="BE7" s="65">
        <v>16.79</v>
      </c>
      <c r="BF7" s="65">
        <v>379.28</v>
      </c>
      <c r="BG7" s="65">
        <v>0.97</v>
      </c>
      <c r="BH7" s="65">
        <v>3511.08</v>
      </c>
      <c r="BI7" s="65">
        <v>8.99</v>
      </c>
      <c r="BJ7" s="65">
        <v>1162.1199999999999</v>
      </c>
      <c r="BK7" s="65">
        <v>2.97</v>
      </c>
      <c r="BL7" s="65">
        <v>6.12</v>
      </c>
      <c r="BM7" s="65">
        <v>0.02</v>
      </c>
      <c r="BN7" s="65">
        <v>0</v>
      </c>
      <c r="BO7" s="65">
        <v>0</v>
      </c>
      <c r="BP7" s="65">
        <v>0</v>
      </c>
      <c r="BQ7" s="65">
        <v>0</v>
      </c>
      <c r="BR7" s="65">
        <v>1227.56</v>
      </c>
      <c r="BS7" s="65">
        <v>3.14</v>
      </c>
      <c r="BT7" s="65">
        <v>1559.96</v>
      </c>
      <c r="BU7" s="65">
        <v>3.99</v>
      </c>
      <c r="BV7" s="65">
        <v>791.04</v>
      </c>
      <c r="BW7" s="65">
        <v>2.02</v>
      </c>
      <c r="BX7" s="65">
        <v>111.4</v>
      </c>
      <c r="BY7" s="65">
        <v>0.28999999999999998</v>
      </c>
      <c r="BZ7" s="65">
        <v>0</v>
      </c>
      <c r="CA7" s="65">
        <v>0</v>
      </c>
      <c r="CB7" s="65">
        <v>0.12</v>
      </c>
      <c r="CC7" s="65">
        <v>0</v>
      </c>
      <c r="CD7" s="65">
        <v>57.68</v>
      </c>
      <c r="CE7" s="65">
        <v>0.15</v>
      </c>
      <c r="CF7" s="65">
        <v>0</v>
      </c>
      <c r="CG7" s="65">
        <v>0</v>
      </c>
      <c r="CH7" s="65">
        <v>12.84</v>
      </c>
      <c r="CI7" s="65">
        <v>0.03</v>
      </c>
      <c r="CJ7" s="65">
        <v>186.36</v>
      </c>
      <c r="CK7" s="65">
        <v>0.48</v>
      </c>
      <c r="CL7" s="65">
        <v>769</v>
      </c>
      <c r="CM7" s="65">
        <v>1.97</v>
      </c>
      <c r="CN7" s="65">
        <v>822.64</v>
      </c>
      <c r="CO7" s="65">
        <v>2.11</v>
      </c>
      <c r="CP7" s="65">
        <v>0</v>
      </c>
      <c r="CQ7" s="65">
        <v>0</v>
      </c>
      <c r="CR7" s="65">
        <v>0</v>
      </c>
      <c r="CS7" s="65">
        <v>0</v>
      </c>
      <c r="CT7" s="65">
        <v>27.36</v>
      </c>
      <c r="CU7" s="65">
        <v>7.0000000000000007E-2</v>
      </c>
      <c r="CV7" s="65">
        <v>3153.92</v>
      </c>
      <c r="CW7" s="65">
        <v>8.07</v>
      </c>
      <c r="CX7" s="65">
        <v>0</v>
      </c>
      <c r="CY7" s="65">
        <v>0</v>
      </c>
    </row>
    <row r="8" spans="1:103">
      <c r="A8" s="4">
        <v>418</v>
      </c>
      <c r="B8" s="4" t="s">
        <v>0</v>
      </c>
      <c r="C8" s="4" t="s">
        <v>114</v>
      </c>
      <c r="D8" s="4" t="s">
        <v>103</v>
      </c>
      <c r="E8" s="5">
        <v>30760.6</v>
      </c>
      <c r="F8" s="5">
        <v>39.479999999999997</v>
      </c>
      <c r="G8" s="5">
        <v>0.13</v>
      </c>
      <c r="H8" s="5">
        <v>1395</v>
      </c>
      <c r="I8" s="5">
        <v>4.54</v>
      </c>
      <c r="J8" s="5">
        <v>238.12</v>
      </c>
      <c r="K8" s="5">
        <v>0.77</v>
      </c>
      <c r="L8" s="5">
        <v>239.44</v>
      </c>
      <c r="M8" s="5">
        <v>0.78</v>
      </c>
      <c r="N8" s="5">
        <v>544.44000000000005</v>
      </c>
      <c r="O8" s="5">
        <v>1.77</v>
      </c>
      <c r="P8" s="5">
        <v>0</v>
      </c>
      <c r="Q8" s="5">
        <v>0</v>
      </c>
      <c r="R8" s="5">
        <v>0</v>
      </c>
      <c r="S8" s="5">
        <v>0</v>
      </c>
      <c r="T8" s="5">
        <v>93.32</v>
      </c>
      <c r="U8" s="5">
        <v>0.3</v>
      </c>
      <c r="V8" s="5">
        <v>0</v>
      </c>
      <c r="W8" s="5">
        <v>0</v>
      </c>
      <c r="X8" s="5">
        <v>14.64</v>
      </c>
      <c r="Y8" s="5">
        <v>0.05</v>
      </c>
      <c r="Z8" s="5">
        <v>0</v>
      </c>
      <c r="AA8" s="5">
        <v>0</v>
      </c>
      <c r="AB8" s="5">
        <v>3.04</v>
      </c>
      <c r="AC8" s="5">
        <v>0.01</v>
      </c>
      <c r="AD8" s="5">
        <v>268.83999999999997</v>
      </c>
      <c r="AE8" s="5">
        <v>0.87</v>
      </c>
      <c r="AF8" s="5">
        <v>57.12</v>
      </c>
      <c r="AG8" s="5">
        <v>0.19</v>
      </c>
      <c r="AH8" s="5">
        <v>33.56</v>
      </c>
      <c r="AI8" s="5">
        <v>0.11</v>
      </c>
      <c r="AJ8" s="5">
        <v>0</v>
      </c>
      <c r="AK8" s="5">
        <v>0</v>
      </c>
      <c r="AL8" s="5">
        <v>4003.76</v>
      </c>
      <c r="AM8" s="5">
        <v>13.02</v>
      </c>
      <c r="AN8" s="5">
        <v>1.04</v>
      </c>
      <c r="AO8" s="5">
        <v>0</v>
      </c>
      <c r="AP8" s="5">
        <v>7.32</v>
      </c>
      <c r="AQ8" s="5">
        <v>0.02</v>
      </c>
      <c r="AR8" s="5">
        <v>6.96</v>
      </c>
      <c r="AS8" s="5">
        <v>0.02</v>
      </c>
      <c r="AT8" s="5">
        <v>592.32000000000005</v>
      </c>
      <c r="AU8" s="5">
        <v>1.93</v>
      </c>
      <c r="AV8" s="5">
        <v>13.16</v>
      </c>
      <c r="AW8" s="5">
        <v>0.04</v>
      </c>
      <c r="AX8" s="5">
        <v>709.76</v>
      </c>
      <c r="AY8" s="5">
        <v>2.31</v>
      </c>
      <c r="AZ8" s="5">
        <v>61.16</v>
      </c>
      <c r="BA8" s="5">
        <v>0.2</v>
      </c>
      <c r="BB8" s="5">
        <v>9776.6</v>
      </c>
      <c r="BC8" s="5">
        <v>31.78</v>
      </c>
      <c r="BD8" s="5">
        <v>752.2</v>
      </c>
      <c r="BE8" s="5">
        <v>2.4500000000000002</v>
      </c>
      <c r="BF8" s="5">
        <v>239.64</v>
      </c>
      <c r="BG8" s="5">
        <v>0.78</v>
      </c>
      <c r="BH8" s="5">
        <v>4674.68</v>
      </c>
      <c r="BI8" s="5">
        <v>15.2</v>
      </c>
      <c r="BJ8" s="5">
        <v>528.36</v>
      </c>
      <c r="BK8" s="5">
        <v>1.72</v>
      </c>
      <c r="BL8" s="5">
        <v>20.6</v>
      </c>
      <c r="BM8" s="5">
        <v>7.0000000000000007E-2</v>
      </c>
      <c r="BN8" s="5">
        <v>0</v>
      </c>
      <c r="BO8" s="5">
        <v>0</v>
      </c>
      <c r="BP8" s="5">
        <v>0</v>
      </c>
      <c r="BQ8" s="5">
        <v>0</v>
      </c>
      <c r="BR8" s="5">
        <v>585.52</v>
      </c>
      <c r="BS8" s="5">
        <v>1.9</v>
      </c>
      <c r="BT8" s="5">
        <v>1735.52</v>
      </c>
      <c r="BU8" s="5">
        <v>5.64</v>
      </c>
      <c r="BV8" s="5">
        <v>101.44</v>
      </c>
      <c r="BW8" s="5">
        <v>0.33</v>
      </c>
      <c r="BX8" s="5">
        <v>63.36</v>
      </c>
      <c r="BY8" s="5">
        <v>0.21</v>
      </c>
      <c r="BZ8" s="5">
        <v>112</v>
      </c>
      <c r="CA8" s="5">
        <v>0.36</v>
      </c>
      <c r="CB8" s="5">
        <v>0.36</v>
      </c>
      <c r="CC8" s="5">
        <v>0</v>
      </c>
      <c r="CD8" s="5">
        <v>14</v>
      </c>
      <c r="CE8" s="5">
        <v>0.05</v>
      </c>
      <c r="CF8" s="5">
        <v>0</v>
      </c>
      <c r="CG8" s="5">
        <v>0</v>
      </c>
      <c r="CH8" s="5">
        <v>18.16</v>
      </c>
      <c r="CI8" s="5">
        <v>0.06</v>
      </c>
      <c r="CJ8" s="5">
        <v>115.8</v>
      </c>
      <c r="CK8" s="5">
        <v>0.38</v>
      </c>
      <c r="CL8" s="5">
        <v>46.36</v>
      </c>
      <c r="CM8" s="5">
        <v>0.15</v>
      </c>
      <c r="CN8" s="5">
        <v>6.64</v>
      </c>
      <c r="CO8" s="5">
        <v>0.02</v>
      </c>
      <c r="CP8" s="5">
        <v>0</v>
      </c>
      <c r="CQ8" s="5">
        <v>0</v>
      </c>
      <c r="CR8" s="5">
        <v>0</v>
      </c>
      <c r="CS8" s="5">
        <v>0</v>
      </c>
      <c r="CT8" s="5">
        <v>167.96</v>
      </c>
      <c r="CU8" s="5">
        <v>0.55000000000000004</v>
      </c>
      <c r="CV8" s="5">
        <v>3478.92</v>
      </c>
      <c r="CW8" s="5">
        <v>11.31</v>
      </c>
      <c r="CX8" s="5">
        <v>0</v>
      </c>
      <c r="CY8" s="5">
        <v>0</v>
      </c>
    </row>
    <row r="9" spans="1:103">
      <c r="A9" s="4">
        <v>508</v>
      </c>
      <c r="B9" s="4" t="s">
        <v>117</v>
      </c>
      <c r="C9" s="4" t="s">
        <v>114</v>
      </c>
      <c r="D9" s="4" t="s">
        <v>103</v>
      </c>
      <c r="E9" s="5">
        <v>65684</v>
      </c>
      <c r="F9" s="5">
        <v>38.56</v>
      </c>
      <c r="G9" s="5">
        <v>0.06</v>
      </c>
      <c r="H9" s="5">
        <v>930.56</v>
      </c>
      <c r="I9" s="5">
        <v>1.42</v>
      </c>
      <c r="J9" s="5">
        <v>287</v>
      </c>
      <c r="K9" s="5">
        <v>0.44</v>
      </c>
      <c r="L9" s="5">
        <v>272.95999999999998</v>
      </c>
      <c r="M9" s="5">
        <v>0.42</v>
      </c>
      <c r="N9" s="5">
        <v>640.84</v>
      </c>
      <c r="O9" s="5">
        <v>0.98</v>
      </c>
      <c r="P9" s="5">
        <v>0</v>
      </c>
      <c r="Q9" s="5">
        <v>0</v>
      </c>
      <c r="R9" s="5">
        <v>0</v>
      </c>
      <c r="S9" s="5">
        <v>0</v>
      </c>
      <c r="T9" s="5">
        <v>38.159999999999997</v>
      </c>
      <c r="U9" s="5">
        <v>0.06</v>
      </c>
      <c r="V9" s="5">
        <v>0</v>
      </c>
      <c r="W9" s="5">
        <v>0</v>
      </c>
      <c r="X9" s="5">
        <v>13.52</v>
      </c>
      <c r="Y9" s="5">
        <v>0.02</v>
      </c>
      <c r="Z9" s="5">
        <v>0</v>
      </c>
      <c r="AA9" s="5">
        <v>0</v>
      </c>
      <c r="AB9" s="5">
        <v>7.72</v>
      </c>
      <c r="AC9" s="5">
        <v>0.01</v>
      </c>
      <c r="AD9" s="5">
        <v>455.56</v>
      </c>
      <c r="AE9" s="5">
        <v>0.69</v>
      </c>
      <c r="AF9" s="5">
        <v>35.119999999999997</v>
      </c>
      <c r="AG9" s="5">
        <v>0.05</v>
      </c>
      <c r="AH9" s="5">
        <v>5.84</v>
      </c>
      <c r="AI9" s="5">
        <v>0.01</v>
      </c>
      <c r="AJ9" s="5">
        <v>8.52</v>
      </c>
      <c r="AK9" s="5">
        <v>0.01</v>
      </c>
      <c r="AL9" s="5">
        <v>3521.32</v>
      </c>
      <c r="AM9" s="5">
        <v>5.36</v>
      </c>
      <c r="AN9" s="5">
        <v>6.52</v>
      </c>
      <c r="AO9" s="5">
        <v>0.01</v>
      </c>
      <c r="AP9" s="5">
        <v>0</v>
      </c>
      <c r="AQ9" s="5">
        <v>0</v>
      </c>
      <c r="AR9" s="5">
        <v>8.1999999999999993</v>
      </c>
      <c r="AS9" s="5">
        <v>0.01</v>
      </c>
      <c r="AT9" s="5">
        <v>336.88</v>
      </c>
      <c r="AU9" s="5">
        <v>0.51</v>
      </c>
      <c r="AV9" s="5">
        <v>11.52</v>
      </c>
      <c r="AW9" s="5">
        <v>0.02</v>
      </c>
      <c r="AX9" s="5">
        <v>1314.6</v>
      </c>
      <c r="AY9" s="5">
        <v>2</v>
      </c>
      <c r="AZ9" s="5">
        <v>40.159999999999997</v>
      </c>
      <c r="BA9" s="5">
        <v>0.06</v>
      </c>
      <c r="BB9" s="5">
        <v>27095.439999999999</v>
      </c>
      <c r="BC9" s="5">
        <v>41.25</v>
      </c>
      <c r="BD9" s="5">
        <v>2073.96</v>
      </c>
      <c r="BE9" s="5">
        <v>3.16</v>
      </c>
      <c r="BF9" s="5">
        <v>836</v>
      </c>
      <c r="BG9" s="5">
        <v>1.27</v>
      </c>
      <c r="BH9" s="5">
        <v>8302.56</v>
      </c>
      <c r="BI9" s="5">
        <v>12.64</v>
      </c>
      <c r="BJ9" s="5">
        <v>610.20000000000005</v>
      </c>
      <c r="BK9" s="5">
        <v>0.93</v>
      </c>
      <c r="BL9" s="5">
        <v>21.28</v>
      </c>
      <c r="BM9" s="5">
        <v>0.03</v>
      </c>
      <c r="BN9" s="5">
        <v>0</v>
      </c>
      <c r="BO9" s="5">
        <v>0</v>
      </c>
      <c r="BP9" s="5">
        <v>0</v>
      </c>
      <c r="BQ9" s="5">
        <v>0</v>
      </c>
      <c r="BR9" s="5">
        <v>1481.16</v>
      </c>
      <c r="BS9" s="5">
        <v>2.25</v>
      </c>
      <c r="BT9" s="5">
        <v>4128.32</v>
      </c>
      <c r="BU9" s="5">
        <v>6.29</v>
      </c>
      <c r="BV9" s="5">
        <v>405.48</v>
      </c>
      <c r="BW9" s="5">
        <v>0.62</v>
      </c>
      <c r="BX9" s="5">
        <v>187.64</v>
      </c>
      <c r="BY9" s="5">
        <v>0.28999999999999998</v>
      </c>
      <c r="BZ9" s="5">
        <v>102.24</v>
      </c>
      <c r="CA9" s="5">
        <v>0.16</v>
      </c>
      <c r="CB9" s="5">
        <v>0.24</v>
      </c>
      <c r="CC9" s="5">
        <v>0</v>
      </c>
      <c r="CD9" s="5">
        <v>82.32</v>
      </c>
      <c r="CE9" s="5">
        <v>0.13</v>
      </c>
      <c r="CF9" s="5">
        <v>0</v>
      </c>
      <c r="CG9" s="5">
        <v>0</v>
      </c>
      <c r="CH9" s="5">
        <v>21.96</v>
      </c>
      <c r="CI9" s="5">
        <v>0.03</v>
      </c>
      <c r="CJ9" s="5">
        <v>478.28</v>
      </c>
      <c r="CK9" s="5">
        <v>0.73</v>
      </c>
      <c r="CL9" s="5">
        <v>124.64</v>
      </c>
      <c r="CM9" s="5">
        <v>0.19</v>
      </c>
      <c r="CN9" s="5">
        <v>7.36</v>
      </c>
      <c r="CO9" s="5">
        <v>0.01</v>
      </c>
      <c r="CP9" s="5">
        <v>0</v>
      </c>
      <c r="CQ9" s="5">
        <v>0</v>
      </c>
      <c r="CR9" s="5">
        <v>0</v>
      </c>
      <c r="CS9" s="5">
        <v>0</v>
      </c>
      <c r="CT9" s="5">
        <v>25.48</v>
      </c>
      <c r="CU9" s="5">
        <v>0.04</v>
      </c>
      <c r="CV9" s="5">
        <v>11725.88</v>
      </c>
      <c r="CW9" s="5">
        <v>17.850000000000001</v>
      </c>
      <c r="CX9" s="5">
        <v>0</v>
      </c>
      <c r="CY9" s="5">
        <v>0</v>
      </c>
    </row>
    <row r="10" spans="1:103">
      <c r="A10" s="4">
        <v>536</v>
      </c>
      <c r="B10" s="4" t="s">
        <v>118</v>
      </c>
      <c r="C10" s="4" t="s">
        <v>114</v>
      </c>
      <c r="D10" s="4" t="s">
        <v>103</v>
      </c>
      <c r="E10" s="5">
        <v>34787.199999999997</v>
      </c>
      <c r="F10" s="5">
        <v>90.08</v>
      </c>
      <c r="G10" s="5">
        <v>0.26</v>
      </c>
      <c r="H10" s="5">
        <v>1502.56</v>
      </c>
      <c r="I10" s="5">
        <v>4.32</v>
      </c>
      <c r="J10" s="5">
        <v>312.56</v>
      </c>
      <c r="K10" s="5">
        <v>0.9</v>
      </c>
      <c r="L10" s="5">
        <v>293.32</v>
      </c>
      <c r="M10" s="5">
        <v>0.84</v>
      </c>
      <c r="N10" s="5">
        <v>596.16</v>
      </c>
      <c r="O10" s="5">
        <v>1.71</v>
      </c>
      <c r="P10" s="5">
        <v>0</v>
      </c>
      <c r="Q10" s="5">
        <v>0</v>
      </c>
      <c r="R10" s="5">
        <v>0</v>
      </c>
      <c r="S10" s="5">
        <v>0</v>
      </c>
      <c r="T10" s="5">
        <v>116.56</v>
      </c>
      <c r="U10" s="5">
        <v>0.34</v>
      </c>
      <c r="V10" s="5">
        <v>0</v>
      </c>
      <c r="W10" s="5">
        <v>0</v>
      </c>
      <c r="X10" s="5">
        <v>66.52</v>
      </c>
      <c r="Y10" s="5">
        <v>0.19</v>
      </c>
      <c r="Z10" s="5">
        <v>30.84</v>
      </c>
      <c r="AA10" s="5">
        <v>0.09</v>
      </c>
      <c r="AB10" s="5">
        <v>22.44</v>
      </c>
      <c r="AC10" s="5">
        <v>0.06</v>
      </c>
      <c r="AD10" s="5">
        <v>373.68</v>
      </c>
      <c r="AE10" s="5">
        <v>1.07</v>
      </c>
      <c r="AF10" s="5">
        <v>68.92</v>
      </c>
      <c r="AG10" s="5">
        <v>0.2</v>
      </c>
      <c r="AH10" s="5">
        <v>103.92</v>
      </c>
      <c r="AI10" s="5">
        <v>0.3</v>
      </c>
      <c r="AJ10" s="5">
        <v>0</v>
      </c>
      <c r="AK10" s="5">
        <v>0</v>
      </c>
      <c r="AL10" s="5">
        <v>3903.76</v>
      </c>
      <c r="AM10" s="5">
        <v>11.22</v>
      </c>
      <c r="AN10" s="5">
        <v>1.32</v>
      </c>
      <c r="AO10" s="5">
        <v>0</v>
      </c>
      <c r="AP10" s="5">
        <v>12.44</v>
      </c>
      <c r="AQ10" s="5">
        <v>0.04</v>
      </c>
      <c r="AR10" s="5">
        <v>12.28</v>
      </c>
      <c r="AS10" s="5">
        <v>0.04</v>
      </c>
      <c r="AT10" s="5">
        <v>340.08</v>
      </c>
      <c r="AU10" s="5">
        <v>0.98</v>
      </c>
      <c r="AV10" s="5">
        <v>1.1599999999999999</v>
      </c>
      <c r="AW10" s="5">
        <v>0</v>
      </c>
      <c r="AX10" s="5">
        <v>851.64</v>
      </c>
      <c r="AY10" s="5">
        <v>2.4500000000000002</v>
      </c>
      <c r="AZ10" s="5">
        <v>12.92</v>
      </c>
      <c r="BA10" s="5">
        <v>0.04</v>
      </c>
      <c r="BB10" s="5">
        <v>10093.24</v>
      </c>
      <c r="BC10" s="5">
        <v>29.01</v>
      </c>
      <c r="BD10" s="5">
        <v>714.08</v>
      </c>
      <c r="BE10" s="5">
        <v>2.0499999999999998</v>
      </c>
      <c r="BF10" s="5">
        <v>791.64</v>
      </c>
      <c r="BG10" s="5">
        <v>2.2799999999999998</v>
      </c>
      <c r="BH10" s="5">
        <v>5235.4399999999996</v>
      </c>
      <c r="BI10" s="5">
        <v>15.05</v>
      </c>
      <c r="BJ10" s="5">
        <v>239.72</v>
      </c>
      <c r="BK10" s="5">
        <v>0.69</v>
      </c>
      <c r="BL10" s="5">
        <v>111.08</v>
      </c>
      <c r="BM10" s="5">
        <v>0.32</v>
      </c>
      <c r="BN10" s="5">
        <v>0</v>
      </c>
      <c r="BO10" s="5">
        <v>0</v>
      </c>
      <c r="BP10" s="5">
        <v>0</v>
      </c>
      <c r="BQ10" s="5">
        <v>0</v>
      </c>
      <c r="BR10" s="5">
        <v>747.8</v>
      </c>
      <c r="BS10" s="5">
        <v>2.15</v>
      </c>
      <c r="BT10" s="5">
        <v>1685.96</v>
      </c>
      <c r="BU10" s="5">
        <v>4.8499999999999996</v>
      </c>
      <c r="BV10" s="5">
        <v>64.28</v>
      </c>
      <c r="BW10" s="5">
        <v>0.18</v>
      </c>
      <c r="BX10" s="5">
        <v>208.76</v>
      </c>
      <c r="BY10" s="5">
        <v>0.6</v>
      </c>
      <c r="BZ10" s="5">
        <v>129.68</v>
      </c>
      <c r="CA10" s="5">
        <v>0.37</v>
      </c>
      <c r="CB10" s="5">
        <v>0.12</v>
      </c>
      <c r="CC10" s="5">
        <v>0</v>
      </c>
      <c r="CD10" s="5">
        <v>35.72</v>
      </c>
      <c r="CE10" s="5">
        <v>0.1</v>
      </c>
      <c r="CF10" s="5">
        <v>0</v>
      </c>
      <c r="CG10" s="5">
        <v>0</v>
      </c>
      <c r="CH10" s="5">
        <v>19.12</v>
      </c>
      <c r="CI10" s="5">
        <v>0.05</v>
      </c>
      <c r="CJ10" s="5">
        <v>212.76</v>
      </c>
      <c r="CK10" s="5">
        <v>0.61</v>
      </c>
      <c r="CL10" s="5">
        <v>25.6</v>
      </c>
      <c r="CM10" s="5">
        <v>7.0000000000000007E-2</v>
      </c>
      <c r="CN10" s="5">
        <v>6.84</v>
      </c>
      <c r="CO10" s="5">
        <v>0.02</v>
      </c>
      <c r="CP10" s="5">
        <v>0</v>
      </c>
      <c r="CQ10" s="5">
        <v>0</v>
      </c>
      <c r="CR10" s="5">
        <v>0</v>
      </c>
      <c r="CS10" s="5">
        <v>0</v>
      </c>
      <c r="CT10" s="5">
        <v>163.80000000000001</v>
      </c>
      <c r="CU10" s="5">
        <v>0.47</v>
      </c>
      <c r="CV10" s="5">
        <v>5588.4</v>
      </c>
      <c r="CW10" s="5">
        <v>16.059999999999999</v>
      </c>
      <c r="CX10" s="5">
        <v>0</v>
      </c>
      <c r="CY10" s="5">
        <v>0</v>
      </c>
    </row>
    <row r="11" spans="1:103">
      <c r="A11" s="4">
        <v>562</v>
      </c>
      <c r="B11" s="4" t="s">
        <v>119</v>
      </c>
      <c r="C11" s="4" t="s">
        <v>114</v>
      </c>
      <c r="D11" s="4" t="s">
        <v>103</v>
      </c>
      <c r="E11" s="5">
        <v>95998.92</v>
      </c>
      <c r="F11" s="5">
        <v>25.36</v>
      </c>
      <c r="G11" s="5">
        <v>0.03</v>
      </c>
      <c r="H11" s="5">
        <v>1098.56</v>
      </c>
      <c r="I11" s="5">
        <v>1.1399999999999999</v>
      </c>
      <c r="J11" s="5">
        <v>220</v>
      </c>
      <c r="K11" s="5">
        <v>0.23</v>
      </c>
      <c r="L11" s="5">
        <v>139.44</v>
      </c>
      <c r="M11" s="5">
        <v>0.15</v>
      </c>
      <c r="N11" s="5">
        <v>970.04</v>
      </c>
      <c r="O11" s="5">
        <v>1.01</v>
      </c>
      <c r="P11" s="5">
        <v>0</v>
      </c>
      <c r="Q11" s="5">
        <v>0</v>
      </c>
      <c r="R11" s="5">
        <v>0</v>
      </c>
      <c r="S11" s="5">
        <v>0</v>
      </c>
      <c r="T11" s="5">
        <v>99.64</v>
      </c>
      <c r="U11" s="5">
        <v>0.1</v>
      </c>
      <c r="V11" s="5">
        <v>7.8</v>
      </c>
      <c r="W11" s="5">
        <v>0.01</v>
      </c>
      <c r="X11" s="5">
        <v>4.8</v>
      </c>
      <c r="Y11" s="5">
        <v>0.01</v>
      </c>
      <c r="Z11" s="5">
        <v>0</v>
      </c>
      <c r="AA11" s="5">
        <v>0</v>
      </c>
      <c r="AB11" s="5">
        <v>4</v>
      </c>
      <c r="AC11" s="5">
        <v>0</v>
      </c>
      <c r="AD11" s="5">
        <v>993.8</v>
      </c>
      <c r="AE11" s="5">
        <v>1.04</v>
      </c>
      <c r="AF11" s="5">
        <v>15.08</v>
      </c>
      <c r="AG11" s="5">
        <v>0.02</v>
      </c>
      <c r="AH11" s="5">
        <v>0</v>
      </c>
      <c r="AI11" s="5">
        <v>0</v>
      </c>
      <c r="AJ11" s="5">
        <v>0</v>
      </c>
      <c r="AK11" s="5">
        <v>0</v>
      </c>
      <c r="AL11" s="5">
        <v>8508.92</v>
      </c>
      <c r="AM11" s="5">
        <v>8.86</v>
      </c>
      <c r="AN11" s="5">
        <v>28.44</v>
      </c>
      <c r="AO11" s="5">
        <v>0.03</v>
      </c>
      <c r="AP11" s="5">
        <v>5.32</v>
      </c>
      <c r="AQ11" s="5">
        <v>0.01</v>
      </c>
      <c r="AR11" s="5">
        <v>15.4</v>
      </c>
      <c r="AS11" s="5">
        <v>0.02</v>
      </c>
      <c r="AT11" s="5">
        <v>556.84</v>
      </c>
      <c r="AU11" s="5">
        <v>0.57999999999999996</v>
      </c>
      <c r="AV11" s="5">
        <v>19.48</v>
      </c>
      <c r="AW11" s="5">
        <v>0.02</v>
      </c>
      <c r="AX11" s="5">
        <v>2064</v>
      </c>
      <c r="AY11" s="5">
        <v>2.15</v>
      </c>
      <c r="AZ11" s="5">
        <v>62.16</v>
      </c>
      <c r="BA11" s="5">
        <v>0.06</v>
      </c>
      <c r="BB11" s="5">
        <v>34046.28</v>
      </c>
      <c r="BC11" s="5">
        <v>35.47</v>
      </c>
      <c r="BD11" s="5">
        <v>3640.64</v>
      </c>
      <c r="BE11" s="5">
        <v>3.79</v>
      </c>
      <c r="BF11" s="5">
        <v>2972.92</v>
      </c>
      <c r="BG11" s="5">
        <v>3.1</v>
      </c>
      <c r="BH11" s="5">
        <v>13243.6</v>
      </c>
      <c r="BI11" s="5">
        <v>13.8</v>
      </c>
      <c r="BJ11" s="5">
        <v>1349.96</v>
      </c>
      <c r="BK11" s="5">
        <v>1.41</v>
      </c>
      <c r="BL11" s="5">
        <v>200.32</v>
      </c>
      <c r="BM11" s="5">
        <v>0.21</v>
      </c>
      <c r="BN11" s="5">
        <v>0</v>
      </c>
      <c r="BO11" s="5">
        <v>0</v>
      </c>
      <c r="BP11" s="5">
        <v>0</v>
      </c>
      <c r="BQ11" s="5">
        <v>0</v>
      </c>
      <c r="BR11" s="5">
        <v>1861.2</v>
      </c>
      <c r="BS11" s="5">
        <v>1.94</v>
      </c>
      <c r="BT11" s="5">
        <v>5377.2</v>
      </c>
      <c r="BU11" s="5">
        <v>5.6</v>
      </c>
      <c r="BV11" s="5">
        <v>571.36</v>
      </c>
      <c r="BW11" s="5">
        <v>0.6</v>
      </c>
      <c r="BX11" s="5">
        <v>992.68</v>
      </c>
      <c r="BY11" s="5">
        <v>1.03</v>
      </c>
      <c r="BZ11" s="5">
        <v>142.4</v>
      </c>
      <c r="CA11" s="5">
        <v>0.15</v>
      </c>
      <c r="CB11" s="5">
        <v>0</v>
      </c>
      <c r="CC11" s="5">
        <v>0</v>
      </c>
      <c r="CD11" s="5">
        <v>406.12</v>
      </c>
      <c r="CE11" s="5">
        <v>0.42</v>
      </c>
      <c r="CF11" s="5">
        <v>0</v>
      </c>
      <c r="CG11" s="5">
        <v>0</v>
      </c>
      <c r="CH11" s="5">
        <v>123.68</v>
      </c>
      <c r="CI11" s="5">
        <v>0.13</v>
      </c>
      <c r="CJ11" s="5">
        <v>692.44</v>
      </c>
      <c r="CK11" s="5">
        <v>0.72</v>
      </c>
      <c r="CL11" s="5">
        <v>198.48</v>
      </c>
      <c r="CM11" s="5">
        <v>0.21</v>
      </c>
      <c r="CN11" s="5">
        <v>0</v>
      </c>
      <c r="CO11" s="5">
        <v>0</v>
      </c>
      <c r="CP11" s="5">
        <v>0</v>
      </c>
      <c r="CQ11" s="5">
        <v>0</v>
      </c>
      <c r="CR11" s="5">
        <v>0</v>
      </c>
      <c r="CS11" s="5">
        <v>0</v>
      </c>
      <c r="CT11" s="5">
        <v>69.680000000000007</v>
      </c>
      <c r="CU11" s="5">
        <v>7.0000000000000007E-2</v>
      </c>
      <c r="CV11" s="5">
        <v>15270.88</v>
      </c>
      <c r="CW11" s="5">
        <v>15.91</v>
      </c>
      <c r="CX11" s="5">
        <v>0</v>
      </c>
      <c r="CY11" s="5">
        <v>0</v>
      </c>
    </row>
    <row r="12" spans="1:103">
      <c r="A12" s="4">
        <v>581</v>
      </c>
      <c r="B12" s="4" t="s">
        <v>120</v>
      </c>
      <c r="C12" s="4" t="s">
        <v>114</v>
      </c>
      <c r="D12" s="4" t="s">
        <v>103</v>
      </c>
      <c r="E12" s="5">
        <v>90987.76</v>
      </c>
      <c r="F12" s="5">
        <v>15.24</v>
      </c>
      <c r="G12" s="5">
        <v>0.02</v>
      </c>
      <c r="H12" s="5">
        <v>787.68</v>
      </c>
      <c r="I12" s="5">
        <v>0.87</v>
      </c>
      <c r="J12" s="5">
        <v>280.92</v>
      </c>
      <c r="K12" s="5">
        <v>0.31</v>
      </c>
      <c r="L12" s="5">
        <v>270.92</v>
      </c>
      <c r="M12" s="5">
        <v>0.3</v>
      </c>
      <c r="N12" s="5">
        <v>892.24</v>
      </c>
      <c r="O12" s="5">
        <v>0.98</v>
      </c>
      <c r="P12" s="5">
        <v>0</v>
      </c>
      <c r="Q12" s="5">
        <v>0</v>
      </c>
      <c r="R12" s="5">
        <v>0</v>
      </c>
      <c r="S12" s="5">
        <v>0</v>
      </c>
      <c r="T12" s="5">
        <v>246.56</v>
      </c>
      <c r="U12" s="5">
        <v>0.27</v>
      </c>
      <c r="V12" s="5">
        <v>0</v>
      </c>
      <c r="W12" s="5">
        <v>0</v>
      </c>
      <c r="X12" s="5">
        <v>4.3600000000000003</v>
      </c>
      <c r="Y12" s="5">
        <v>0</v>
      </c>
      <c r="Z12" s="5">
        <v>0</v>
      </c>
      <c r="AA12" s="5">
        <v>0</v>
      </c>
      <c r="AB12" s="5">
        <v>4.2</v>
      </c>
      <c r="AC12" s="5">
        <v>0</v>
      </c>
      <c r="AD12" s="5">
        <v>344.6</v>
      </c>
      <c r="AE12" s="5">
        <v>0.38</v>
      </c>
      <c r="AF12" s="5">
        <v>15.68</v>
      </c>
      <c r="AG12" s="5">
        <v>0.02</v>
      </c>
      <c r="AH12" s="5">
        <v>0</v>
      </c>
      <c r="AI12" s="5">
        <v>0</v>
      </c>
      <c r="AJ12" s="5">
        <v>0</v>
      </c>
      <c r="AK12" s="5">
        <v>0</v>
      </c>
      <c r="AL12" s="5">
        <v>5080.24</v>
      </c>
      <c r="AM12" s="5">
        <v>5.58</v>
      </c>
      <c r="AN12" s="5">
        <v>2.12</v>
      </c>
      <c r="AO12" s="5">
        <v>0</v>
      </c>
      <c r="AP12" s="5">
        <v>19.96</v>
      </c>
      <c r="AQ12" s="5">
        <v>0.02</v>
      </c>
      <c r="AR12" s="5">
        <v>8.08</v>
      </c>
      <c r="AS12" s="5">
        <v>0.01</v>
      </c>
      <c r="AT12" s="5">
        <v>537.96</v>
      </c>
      <c r="AU12" s="5">
        <v>0.59</v>
      </c>
      <c r="AV12" s="5">
        <v>5.68</v>
      </c>
      <c r="AW12" s="5">
        <v>0.01</v>
      </c>
      <c r="AX12" s="5">
        <v>1112.48</v>
      </c>
      <c r="AY12" s="5">
        <v>1.22</v>
      </c>
      <c r="AZ12" s="5">
        <v>103.92</v>
      </c>
      <c r="BA12" s="5">
        <v>0.11</v>
      </c>
      <c r="BB12" s="5">
        <v>34964.6</v>
      </c>
      <c r="BC12" s="5">
        <v>38.43</v>
      </c>
      <c r="BD12" s="5">
        <v>16175.8</v>
      </c>
      <c r="BE12" s="5">
        <v>17.78</v>
      </c>
      <c r="BF12" s="5">
        <v>637.76</v>
      </c>
      <c r="BG12" s="5">
        <v>0.7</v>
      </c>
      <c r="BH12" s="5">
        <v>7853.72</v>
      </c>
      <c r="BI12" s="5">
        <v>8.6300000000000008</v>
      </c>
      <c r="BJ12" s="5">
        <v>2470.8000000000002</v>
      </c>
      <c r="BK12" s="5">
        <v>2.72</v>
      </c>
      <c r="BL12" s="5">
        <v>10.48</v>
      </c>
      <c r="BM12" s="5">
        <v>0.01</v>
      </c>
      <c r="BN12" s="5">
        <v>0</v>
      </c>
      <c r="BO12" s="5">
        <v>0</v>
      </c>
      <c r="BP12" s="5">
        <v>0</v>
      </c>
      <c r="BQ12" s="5">
        <v>0</v>
      </c>
      <c r="BR12" s="5">
        <v>2198.2399999999998</v>
      </c>
      <c r="BS12" s="5">
        <v>2.42</v>
      </c>
      <c r="BT12" s="5">
        <v>4100.88</v>
      </c>
      <c r="BU12" s="5">
        <v>4.51</v>
      </c>
      <c r="BV12" s="5">
        <v>2342.56</v>
      </c>
      <c r="BW12" s="5">
        <v>2.57</v>
      </c>
      <c r="BX12" s="5">
        <v>253.64</v>
      </c>
      <c r="BY12" s="5">
        <v>0.28000000000000003</v>
      </c>
      <c r="BZ12" s="5">
        <v>122.12</v>
      </c>
      <c r="CA12" s="5">
        <v>0.13</v>
      </c>
      <c r="CB12" s="5">
        <v>0.52</v>
      </c>
      <c r="CC12" s="5">
        <v>0</v>
      </c>
      <c r="CD12" s="5">
        <v>128.52000000000001</v>
      </c>
      <c r="CE12" s="5">
        <v>0.14000000000000001</v>
      </c>
      <c r="CF12" s="5">
        <v>0</v>
      </c>
      <c r="CG12" s="5">
        <v>0</v>
      </c>
      <c r="CH12" s="5">
        <v>75</v>
      </c>
      <c r="CI12" s="5">
        <v>0.08</v>
      </c>
      <c r="CJ12" s="5">
        <v>661.88</v>
      </c>
      <c r="CK12" s="5">
        <v>0.73</v>
      </c>
      <c r="CL12" s="5">
        <v>2609.64</v>
      </c>
      <c r="CM12" s="5">
        <v>2.87</v>
      </c>
      <c r="CN12" s="5">
        <v>1541.52</v>
      </c>
      <c r="CO12" s="5">
        <v>1.69</v>
      </c>
      <c r="CP12" s="5">
        <v>0</v>
      </c>
      <c r="CQ12" s="5">
        <v>0</v>
      </c>
      <c r="CR12" s="5">
        <v>0</v>
      </c>
      <c r="CS12" s="5">
        <v>0</v>
      </c>
      <c r="CT12" s="5">
        <v>72.680000000000007</v>
      </c>
      <c r="CU12" s="5">
        <v>0.08</v>
      </c>
      <c r="CV12" s="5">
        <v>5034.5600000000004</v>
      </c>
      <c r="CW12" s="5">
        <v>5.53</v>
      </c>
      <c r="CX12" s="5">
        <v>0</v>
      </c>
      <c r="CY12" s="5">
        <v>0</v>
      </c>
    </row>
    <row r="13" spans="1:103">
      <c r="A13" s="4">
        <v>604</v>
      </c>
      <c r="B13" s="4" t="s">
        <v>91</v>
      </c>
      <c r="C13" s="4" t="s">
        <v>114</v>
      </c>
      <c r="D13" s="4" t="s">
        <v>103</v>
      </c>
      <c r="E13" s="5">
        <v>10391.6</v>
      </c>
      <c r="F13" s="5">
        <v>45.04</v>
      </c>
      <c r="G13" s="5">
        <v>0.43</v>
      </c>
      <c r="H13" s="5">
        <v>686.04</v>
      </c>
      <c r="I13" s="5">
        <v>6.6</v>
      </c>
      <c r="J13" s="5">
        <v>161.04</v>
      </c>
      <c r="K13" s="5">
        <v>1.55</v>
      </c>
      <c r="L13" s="5">
        <v>173.12</v>
      </c>
      <c r="M13" s="5">
        <v>1.67</v>
      </c>
      <c r="N13" s="5">
        <v>184.72</v>
      </c>
      <c r="O13" s="5">
        <v>1.78</v>
      </c>
      <c r="P13" s="5">
        <v>0</v>
      </c>
      <c r="Q13" s="5">
        <v>0</v>
      </c>
      <c r="R13" s="5">
        <v>214.4</v>
      </c>
      <c r="S13" s="5">
        <v>2.06</v>
      </c>
      <c r="T13" s="5">
        <v>2.8</v>
      </c>
      <c r="U13" s="5">
        <v>0.03</v>
      </c>
      <c r="V13" s="5">
        <v>0</v>
      </c>
      <c r="W13" s="5">
        <v>0</v>
      </c>
      <c r="X13" s="5">
        <v>3.84</v>
      </c>
      <c r="Y13" s="5">
        <v>0.04</v>
      </c>
      <c r="Z13" s="5">
        <v>18.920000000000002</v>
      </c>
      <c r="AA13" s="5">
        <v>0.18</v>
      </c>
      <c r="AB13" s="5">
        <v>5.28</v>
      </c>
      <c r="AC13" s="5">
        <v>0.05</v>
      </c>
      <c r="AD13" s="5">
        <v>100.76</v>
      </c>
      <c r="AE13" s="5">
        <v>0.97</v>
      </c>
      <c r="AF13" s="5">
        <v>17.559999999999999</v>
      </c>
      <c r="AG13" s="5">
        <v>0.17</v>
      </c>
      <c r="AH13" s="5">
        <v>57.44</v>
      </c>
      <c r="AI13" s="5">
        <v>0.55000000000000004</v>
      </c>
      <c r="AJ13" s="5">
        <v>0</v>
      </c>
      <c r="AK13" s="5">
        <v>0</v>
      </c>
      <c r="AL13" s="5">
        <v>908.32</v>
      </c>
      <c r="AM13" s="5">
        <v>8.74</v>
      </c>
      <c r="AN13" s="5">
        <v>2.52</v>
      </c>
      <c r="AO13" s="5">
        <v>0.02</v>
      </c>
      <c r="AP13" s="5">
        <v>0</v>
      </c>
      <c r="AQ13" s="5">
        <v>0</v>
      </c>
      <c r="AR13" s="5">
        <v>1.36</v>
      </c>
      <c r="AS13" s="5">
        <v>0.01</v>
      </c>
      <c r="AT13" s="5">
        <v>230.92</v>
      </c>
      <c r="AU13" s="5">
        <v>2.2200000000000002</v>
      </c>
      <c r="AV13" s="5">
        <v>0</v>
      </c>
      <c r="AW13" s="5">
        <v>0</v>
      </c>
      <c r="AX13" s="5">
        <v>243.92</v>
      </c>
      <c r="AY13" s="5">
        <v>2.35</v>
      </c>
      <c r="AZ13" s="5">
        <v>18.84</v>
      </c>
      <c r="BA13" s="5">
        <v>0.18</v>
      </c>
      <c r="BB13" s="5">
        <v>2326.92</v>
      </c>
      <c r="BC13" s="5">
        <v>22.39</v>
      </c>
      <c r="BD13" s="5">
        <v>122.6</v>
      </c>
      <c r="BE13" s="5">
        <v>1.18</v>
      </c>
      <c r="BF13" s="5">
        <v>95.84</v>
      </c>
      <c r="BG13" s="5">
        <v>0.92</v>
      </c>
      <c r="BH13" s="5">
        <v>1519.56</v>
      </c>
      <c r="BI13" s="5">
        <v>14.62</v>
      </c>
      <c r="BJ13" s="5">
        <v>118.88</v>
      </c>
      <c r="BK13" s="5">
        <v>1.1399999999999999</v>
      </c>
      <c r="BL13" s="5">
        <v>17.239999999999998</v>
      </c>
      <c r="BM13" s="5">
        <v>0.17</v>
      </c>
      <c r="BN13" s="5">
        <v>0</v>
      </c>
      <c r="BO13" s="5">
        <v>0</v>
      </c>
      <c r="BP13" s="5">
        <v>0</v>
      </c>
      <c r="BQ13" s="5">
        <v>0</v>
      </c>
      <c r="BR13" s="5">
        <v>211.04</v>
      </c>
      <c r="BS13" s="5">
        <v>2.0299999999999998</v>
      </c>
      <c r="BT13" s="5">
        <v>557.76</v>
      </c>
      <c r="BU13" s="5">
        <v>5.37</v>
      </c>
      <c r="BV13" s="5">
        <v>15.76</v>
      </c>
      <c r="BW13" s="5">
        <v>0.15</v>
      </c>
      <c r="BX13" s="5">
        <v>19.8</v>
      </c>
      <c r="BY13" s="5">
        <v>0.19</v>
      </c>
      <c r="BZ13" s="5">
        <v>39.28</v>
      </c>
      <c r="CA13" s="5">
        <v>0.38</v>
      </c>
      <c r="CB13" s="5">
        <v>0</v>
      </c>
      <c r="CC13" s="5">
        <v>0</v>
      </c>
      <c r="CD13" s="5">
        <v>3.56</v>
      </c>
      <c r="CE13" s="5">
        <v>0.03</v>
      </c>
      <c r="CF13" s="5">
        <v>0</v>
      </c>
      <c r="CG13" s="5">
        <v>0</v>
      </c>
      <c r="CH13" s="5">
        <v>5.16</v>
      </c>
      <c r="CI13" s="5">
        <v>0.05</v>
      </c>
      <c r="CJ13" s="5">
        <v>17.84</v>
      </c>
      <c r="CK13" s="5">
        <v>0.17</v>
      </c>
      <c r="CL13" s="5">
        <v>3</v>
      </c>
      <c r="CM13" s="5">
        <v>0.03</v>
      </c>
      <c r="CN13" s="5">
        <v>0</v>
      </c>
      <c r="CO13" s="5">
        <v>0</v>
      </c>
      <c r="CP13" s="5">
        <v>0</v>
      </c>
      <c r="CQ13" s="5">
        <v>0</v>
      </c>
      <c r="CR13" s="5">
        <v>0</v>
      </c>
      <c r="CS13" s="5">
        <v>0</v>
      </c>
      <c r="CT13" s="5">
        <v>8.0399999999999991</v>
      </c>
      <c r="CU13" s="5">
        <v>0.08</v>
      </c>
      <c r="CV13" s="5">
        <v>2232.48</v>
      </c>
      <c r="CW13" s="5">
        <v>21.48</v>
      </c>
      <c r="CX13" s="5">
        <v>0</v>
      </c>
      <c r="CY13" s="5">
        <v>0</v>
      </c>
    </row>
    <row r="14" spans="1:103">
      <c r="A14" s="4">
        <v>619</v>
      </c>
      <c r="B14" s="4" t="s">
        <v>92</v>
      </c>
      <c r="C14" s="4" t="s">
        <v>114</v>
      </c>
      <c r="D14" s="4" t="s">
        <v>103</v>
      </c>
      <c r="E14" s="5">
        <v>36422.28</v>
      </c>
      <c r="F14" s="5">
        <v>3.92</v>
      </c>
      <c r="G14" s="5">
        <v>0.01</v>
      </c>
      <c r="H14" s="5">
        <v>542.28</v>
      </c>
      <c r="I14" s="5">
        <v>1.49</v>
      </c>
      <c r="J14" s="5">
        <v>229.64</v>
      </c>
      <c r="K14" s="5">
        <v>0.63</v>
      </c>
      <c r="L14" s="5">
        <v>63.84</v>
      </c>
      <c r="M14" s="5">
        <v>0.18</v>
      </c>
      <c r="N14" s="5">
        <v>401.88</v>
      </c>
      <c r="O14" s="5">
        <v>1.1000000000000001</v>
      </c>
      <c r="P14" s="5">
        <v>0</v>
      </c>
      <c r="Q14" s="5">
        <v>0</v>
      </c>
      <c r="R14" s="5">
        <v>0</v>
      </c>
      <c r="S14" s="5">
        <v>0</v>
      </c>
      <c r="T14" s="5">
        <v>22.92</v>
      </c>
      <c r="U14" s="5">
        <v>0.06</v>
      </c>
      <c r="V14" s="5">
        <v>0</v>
      </c>
      <c r="W14" s="5">
        <v>0</v>
      </c>
      <c r="X14" s="5">
        <v>1.04</v>
      </c>
      <c r="Y14" s="5">
        <v>0</v>
      </c>
      <c r="Z14" s="5">
        <v>0</v>
      </c>
      <c r="AA14" s="5">
        <v>0</v>
      </c>
      <c r="AB14" s="5">
        <v>5.72</v>
      </c>
      <c r="AC14" s="5">
        <v>0.02</v>
      </c>
      <c r="AD14" s="5">
        <v>124.36</v>
      </c>
      <c r="AE14" s="5">
        <v>0.34</v>
      </c>
      <c r="AF14" s="5">
        <v>11.68</v>
      </c>
      <c r="AG14" s="5">
        <v>0.03</v>
      </c>
      <c r="AH14" s="5">
        <v>4.16</v>
      </c>
      <c r="AI14" s="5">
        <v>0.01</v>
      </c>
      <c r="AJ14" s="5">
        <v>0</v>
      </c>
      <c r="AK14" s="5">
        <v>0</v>
      </c>
      <c r="AL14" s="5">
        <v>12366.6</v>
      </c>
      <c r="AM14" s="5">
        <v>33.950000000000003</v>
      </c>
      <c r="AN14" s="5">
        <v>4</v>
      </c>
      <c r="AO14" s="5">
        <v>0.01</v>
      </c>
      <c r="AP14" s="5">
        <v>0.32</v>
      </c>
      <c r="AQ14" s="5">
        <v>0</v>
      </c>
      <c r="AR14" s="5">
        <v>2.4</v>
      </c>
      <c r="AS14" s="5">
        <v>0.01</v>
      </c>
      <c r="AT14" s="5">
        <v>648.96</v>
      </c>
      <c r="AU14" s="5">
        <v>1.78</v>
      </c>
      <c r="AV14" s="5">
        <v>0</v>
      </c>
      <c r="AW14" s="5">
        <v>0</v>
      </c>
      <c r="AX14" s="5">
        <v>576.91999999999996</v>
      </c>
      <c r="AY14" s="5">
        <v>1.58</v>
      </c>
      <c r="AZ14" s="5">
        <v>5.08</v>
      </c>
      <c r="BA14" s="5">
        <v>0.01</v>
      </c>
      <c r="BB14" s="5">
        <v>10750.72</v>
      </c>
      <c r="BC14" s="5">
        <v>29.52</v>
      </c>
      <c r="BD14" s="5">
        <v>1509.36</v>
      </c>
      <c r="BE14" s="5">
        <v>4.1399999999999997</v>
      </c>
      <c r="BF14" s="5">
        <v>422.72</v>
      </c>
      <c r="BG14" s="5">
        <v>1.1599999999999999</v>
      </c>
      <c r="BH14" s="5">
        <v>3611.4</v>
      </c>
      <c r="BI14" s="5">
        <v>9.92</v>
      </c>
      <c r="BJ14" s="5">
        <v>357.28</v>
      </c>
      <c r="BK14" s="5">
        <v>0.98</v>
      </c>
      <c r="BL14" s="5">
        <v>7.56</v>
      </c>
      <c r="BM14" s="5">
        <v>0.02</v>
      </c>
      <c r="BN14" s="5">
        <v>0</v>
      </c>
      <c r="BO14" s="5">
        <v>0</v>
      </c>
      <c r="BP14" s="5">
        <v>0</v>
      </c>
      <c r="BQ14" s="5">
        <v>0</v>
      </c>
      <c r="BR14" s="5">
        <v>827.16</v>
      </c>
      <c r="BS14" s="5">
        <v>2.27</v>
      </c>
      <c r="BT14" s="5">
        <v>2109.6</v>
      </c>
      <c r="BU14" s="5">
        <v>5.79</v>
      </c>
      <c r="BV14" s="5">
        <v>438.76</v>
      </c>
      <c r="BW14" s="5">
        <v>1.2</v>
      </c>
      <c r="BX14" s="5">
        <v>169.84</v>
      </c>
      <c r="BY14" s="5">
        <v>0.47</v>
      </c>
      <c r="BZ14" s="5">
        <v>15.64</v>
      </c>
      <c r="CA14" s="5">
        <v>0.04</v>
      </c>
      <c r="CB14" s="5">
        <v>0</v>
      </c>
      <c r="CC14" s="5">
        <v>0</v>
      </c>
      <c r="CD14" s="5">
        <v>37.76</v>
      </c>
      <c r="CE14" s="5">
        <v>0.1</v>
      </c>
      <c r="CF14" s="5">
        <v>0</v>
      </c>
      <c r="CG14" s="5">
        <v>0</v>
      </c>
      <c r="CH14" s="5">
        <v>6.48</v>
      </c>
      <c r="CI14" s="5">
        <v>0.02</v>
      </c>
      <c r="CJ14" s="5">
        <v>21.28</v>
      </c>
      <c r="CK14" s="5">
        <v>0.06</v>
      </c>
      <c r="CL14" s="5">
        <v>323.04000000000002</v>
      </c>
      <c r="CM14" s="5">
        <v>0.89</v>
      </c>
      <c r="CN14" s="5">
        <v>488.96</v>
      </c>
      <c r="CO14" s="5">
        <v>1.34</v>
      </c>
      <c r="CP14" s="5">
        <v>0</v>
      </c>
      <c r="CQ14" s="5">
        <v>0</v>
      </c>
      <c r="CR14" s="5">
        <v>0</v>
      </c>
      <c r="CS14" s="5">
        <v>0</v>
      </c>
      <c r="CT14" s="5">
        <v>72.239999999999995</v>
      </c>
      <c r="CU14" s="5">
        <v>0.2</v>
      </c>
      <c r="CV14" s="5">
        <v>236.76</v>
      </c>
      <c r="CW14" s="5">
        <v>0.65</v>
      </c>
      <c r="CX14" s="5">
        <v>0</v>
      </c>
      <c r="CY14" s="5">
        <v>0</v>
      </c>
    </row>
    <row r="15" spans="1:103">
      <c r="A15" s="4">
        <v>635</v>
      </c>
      <c r="B15" s="4" t="s">
        <v>93</v>
      </c>
      <c r="C15" s="4" t="s">
        <v>114</v>
      </c>
      <c r="D15" s="4" t="s">
        <v>103</v>
      </c>
      <c r="E15" s="5">
        <v>73781.440000000002</v>
      </c>
      <c r="F15" s="5">
        <v>16.12</v>
      </c>
      <c r="G15" s="5">
        <v>0.02</v>
      </c>
      <c r="H15" s="5">
        <v>920.32</v>
      </c>
      <c r="I15" s="5">
        <v>1.25</v>
      </c>
      <c r="J15" s="5">
        <v>231.24</v>
      </c>
      <c r="K15" s="5">
        <v>0.31</v>
      </c>
      <c r="L15" s="5">
        <v>123.28</v>
      </c>
      <c r="M15" s="5">
        <v>0.17</v>
      </c>
      <c r="N15" s="5">
        <v>622.88</v>
      </c>
      <c r="O15" s="5">
        <v>0.84</v>
      </c>
      <c r="P15" s="5">
        <v>0</v>
      </c>
      <c r="Q15" s="5">
        <v>0</v>
      </c>
      <c r="R15" s="5">
        <v>0</v>
      </c>
      <c r="S15" s="5">
        <v>0</v>
      </c>
      <c r="T15" s="5">
        <v>145.84</v>
      </c>
      <c r="U15" s="5">
        <v>0.2</v>
      </c>
      <c r="V15" s="5">
        <v>0</v>
      </c>
      <c r="W15" s="5">
        <v>0</v>
      </c>
      <c r="X15" s="5">
        <v>2.2000000000000002</v>
      </c>
      <c r="Y15" s="5">
        <v>0</v>
      </c>
      <c r="Z15" s="5">
        <v>0</v>
      </c>
      <c r="AA15" s="5">
        <v>0</v>
      </c>
      <c r="AB15" s="5">
        <v>6.6</v>
      </c>
      <c r="AC15" s="5">
        <v>0.01</v>
      </c>
      <c r="AD15" s="5">
        <v>1075.48</v>
      </c>
      <c r="AE15" s="5">
        <v>1.46</v>
      </c>
      <c r="AF15" s="5">
        <v>36.6</v>
      </c>
      <c r="AG15" s="5">
        <v>0.05</v>
      </c>
      <c r="AH15" s="5">
        <v>3.72</v>
      </c>
      <c r="AI15" s="5">
        <v>0.01</v>
      </c>
      <c r="AJ15" s="5">
        <v>0</v>
      </c>
      <c r="AK15" s="5">
        <v>0</v>
      </c>
      <c r="AL15" s="5">
        <v>6676.72</v>
      </c>
      <c r="AM15" s="5">
        <v>9.0500000000000007</v>
      </c>
      <c r="AN15" s="5">
        <v>46.96</v>
      </c>
      <c r="AO15" s="5">
        <v>0.06</v>
      </c>
      <c r="AP15" s="5">
        <v>1.64</v>
      </c>
      <c r="AQ15" s="5">
        <v>0</v>
      </c>
      <c r="AR15" s="5">
        <v>19.239999999999998</v>
      </c>
      <c r="AS15" s="5">
        <v>0.03</v>
      </c>
      <c r="AT15" s="5">
        <v>804.16</v>
      </c>
      <c r="AU15" s="5">
        <v>1.0900000000000001</v>
      </c>
      <c r="AV15" s="5">
        <v>0.56000000000000005</v>
      </c>
      <c r="AW15" s="5">
        <v>0</v>
      </c>
      <c r="AX15" s="5">
        <v>2851.52</v>
      </c>
      <c r="AY15" s="5">
        <v>3.86</v>
      </c>
      <c r="AZ15" s="5">
        <v>119.04</v>
      </c>
      <c r="BA15" s="5">
        <v>0.16</v>
      </c>
      <c r="BB15" s="5">
        <v>22809.360000000001</v>
      </c>
      <c r="BC15" s="5">
        <v>30.91</v>
      </c>
      <c r="BD15" s="5">
        <v>1557.48</v>
      </c>
      <c r="BE15" s="5">
        <v>2.11</v>
      </c>
      <c r="BF15" s="5">
        <v>905.96</v>
      </c>
      <c r="BG15" s="5">
        <v>1.23</v>
      </c>
      <c r="BH15" s="5">
        <v>10374.040000000001</v>
      </c>
      <c r="BI15" s="5">
        <v>14.06</v>
      </c>
      <c r="BJ15" s="5">
        <v>1193.52</v>
      </c>
      <c r="BK15" s="5">
        <v>1.62</v>
      </c>
      <c r="BL15" s="5">
        <v>131.84</v>
      </c>
      <c r="BM15" s="5">
        <v>0.18</v>
      </c>
      <c r="BN15" s="5">
        <v>0</v>
      </c>
      <c r="BO15" s="5">
        <v>0</v>
      </c>
      <c r="BP15" s="5">
        <v>0</v>
      </c>
      <c r="BQ15" s="5">
        <v>0</v>
      </c>
      <c r="BR15" s="5">
        <v>1667.56</v>
      </c>
      <c r="BS15" s="5">
        <v>2.2599999999999998</v>
      </c>
      <c r="BT15" s="5">
        <v>2959.76</v>
      </c>
      <c r="BU15" s="5">
        <v>4.01</v>
      </c>
      <c r="BV15" s="5">
        <v>247.12</v>
      </c>
      <c r="BW15" s="5">
        <v>0.33</v>
      </c>
      <c r="BX15" s="5">
        <v>174.64</v>
      </c>
      <c r="BY15" s="5">
        <v>0.24</v>
      </c>
      <c r="BZ15" s="5">
        <v>54.88</v>
      </c>
      <c r="CA15" s="5">
        <v>7.0000000000000007E-2</v>
      </c>
      <c r="CB15" s="5">
        <v>0</v>
      </c>
      <c r="CC15" s="5">
        <v>0</v>
      </c>
      <c r="CD15" s="5">
        <v>41.08</v>
      </c>
      <c r="CE15" s="5">
        <v>0.06</v>
      </c>
      <c r="CF15" s="5">
        <v>0</v>
      </c>
      <c r="CG15" s="5">
        <v>0</v>
      </c>
      <c r="CH15" s="5">
        <v>25.08</v>
      </c>
      <c r="CI15" s="5">
        <v>0.03</v>
      </c>
      <c r="CJ15" s="5">
        <v>537.16</v>
      </c>
      <c r="CK15" s="5">
        <v>0.73</v>
      </c>
      <c r="CL15" s="5">
        <v>178.96</v>
      </c>
      <c r="CM15" s="5">
        <v>0.24</v>
      </c>
      <c r="CN15" s="5">
        <v>5.4</v>
      </c>
      <c r="CO15" s="5">
        <v>0.01</v>
      </c>
      <c r="CP15" s="5">
        <v>0</v>
      </c>
      <c r="CQ15" s="5">
        <v>0</v>
      </c>
      <c r="CR15" s="5">
        <v>0</v>
      </c>
      <c r="CS15" s="5">
        <v>0</v>
      </c>
      <c r="CT15" s="5">
        <v>26.76</v>
      </c>
      <c r="CU15" s="5">
        <v>0.04</v>
      </c>
      <c r="CV15" s="5">
        <v>17186.72</v>
      </c>
      <c r="CW15" s="5">
        <v>23.29</v>
      </c>
      <c r="CX15" s="5">
        <v>0</v>
      </c>
      <c r="CY15" s="5">
        <v>0</v>
      </c>
    </row>
    <row r="16" spans="1:103">
      <c r="A16" s="4">
        <v>702</v>
      </c>
      <c r="B16" s="4" t="s">
        <v>94</v>
      </c>
      <c r="C16" s="4" t="s">
        <v>114</v>
      </c>
      <c r="D16" s="4" t="s">
        <v>103</v>
      </c>
      <c r="E16" s="5">
        <v>94983.92</v>
      </c>
      <c r="F16" s="5">
        <v>17.96</v>
      </c>
      <c r="G16" s="5">
        <v>0.02</v>
      </c>
      <c r="H16" s="5">
        <v>773.4</v>
      </c>
      <c r="I16" s="5">
        <v>0.81</v>
      </c>
      <c r="J16" s="5">
        <v>190.12</v>
      </c>
      <c r="K16" s="5">
        <v>0.2</v>
      </c>
      <c r="L16" s="5">
        <v>123.56</v>
      </c>
      <c r="M16" s="5">
        <v>0.13</v>
      </c>
      <c r="N16" s="5">
        <v>623.28</v>
      </c>
      <c r="O16" s="5">
        <v>0.66</v>
      </c>
      <c r="P16" s="5">
        <v>0</v>
      </c>
      <c r="Q16" s="5">
        <v>0</v>
      </c>
      <c r="R16" s="5">
        <v>0</v>
      </c>
      <c r="S16" s="5">
        <v>0</v>
      </c>
      <c r="T16" s="5">
        <v>238.16</v>
      </c>
      <c r="U16" s="5">
        <v>0.25</v>
      </c>
      <c r="V16" s="5">
        <v>0</v>
      </c>
      <c r="W16" s="5">
        <v>0</v>
      </c>
      <c r="X16" s="5">
        <v>0</v>
      </c>
      <c r="Y16" s="5">
        <v>0</v>
      </c>
      <c r="Z16" s="5">
        <v>0</v>
      </c>
      <c r="AA16" s="5">
        <v>0</v>
      </c>
      <c r="AB16" s="5">
        <v>0</v>
      </c>
      <c r="AC16" s="5">
        <v>0</v>
      </c>
      <c r="AD16" s="5">
        <v>677.68</v>
      </c>
      <c r="AE16" s="5">
        <v>0.71</v>
      </c>
      <c r="AF16" s="5">
        <v>12.16</v>
      </c>
      <c r="AG16" s="5">
        <v>0.01</v>
      </c>
      <c r="AH16" s="5">
        <v>0</v>
      </c>
      <c r="AI16" s="5">
        <v>0</v>
      </c>
      <c r="AJ16" s="5">
        <v>0</v>
      </c>
      <c r="AK16" s="5">
        <v>0</v>
      </c>
      <c r="AL16" s="5">
        <v>5507.6</v>
      </c>
      <c r="AM16" s="5">
        <v>5.8</v>
      </c>
      <c r="AN16" s="5">
        <v>8.1999999999999993</v>
      </c>
      <c r="AO16" s="5">
        <v>0.01</v>
      </c>
      <c r="AP16" s="5">
        <v>0.28000000000000003</v>
      </c>
      <c r="AQ16" s="5">
        <v>0</v>
      </c>
      <c r="AR16" s="5">
        <v>4.04</v>
      </c>
      <c r="AS16" s="5">
        <v>0</v>
      </c>
      <c r="AT16" s="5">
        <v>466</v>
      </c>
      <c r="AU16" s="5">
        <v>0.49</v>
      </c>
      <c r="AV16" s="5">
        <v>7.84</v>
      </c>
      <c r="AW16" s="5">
        <v>0.01</v>
      </c>
      <c r="AX16" s="5">
        <v>1934.48</v>
      </c>
      <c r="AY16" s="5">
        <v>2.04</v>
      </c>
      <c r="AZ16" s="5">
        <v>40</v>
      </c>
      <c r="BA16" s="5">
        <v>0.04</v>
      </c>
      <c r="BB16" s="5">
        <v>39855.199999999997</v>
      </c>
      <c r="BC16" s="5">
        <v>41.96</v>
      </c>
      <c r="BD16" s="5">
        <v>3593.72</v>
      </c>
      <c r="BE16" s="5">
        <v>3.78</v>
      </c>
      <c r="BF16" s="5">
        <v>2972.84</v>
      </c>
      <c r="BG16" s="5">
        <v>3.13</v>
      </c>
      <c r="BH16" s="5">
        <v>10802.12</v>
      </c>
      <c r="BI16" s="5">
        <v>11.37</v>
      </c>
      <c r="BJ16" s="5">
        <v>751.44</v>
      </c>
      <c r="BK16" s="5">
        <v>0.79</v>
      </c>
      <c r="BL16" s="5">
        <v>104.88</v>
      </c>
      <c r="BM16" s="5">
        <v>0.11</v>
      </c>
      <c r="BN16" s="5">
        <v>0</v>
      </c>
      <c r="BO16" s="5">
        <v>0</v>
      </c>
      <c r="BP16" s="5">
        <v>0</v>
      </c>
      <c r="BQ16" s="5">
        <v>0</v>
      </c>
      <c r="BR16" s="5">
        <v>2140.7199999999998</v>
      </c>
      <c r="BS16" s="5">
        <v>2.25</v>
      </c>
      <c r="BT16" s="5">
        <v>4361.24</v>
      </c>
      <c r="BU16" s="5">
        <v>4.59</v>
      </c>
      <c r="BV16" s="5">
        <v>636.36</v>
      </c>
      <c r="BW16" s="5">
        <v>0.67</v>
      </c>
      <c r="BX16" s="5">
        <v>543.48</v>
      </c>
      <c r="BY16" s="5">
        <v>0.56999999999999995</v>
      </c>
      <c r="BZ16" s="5">
        <v>118.44</v>
      </c>
      <c r="CA16" s="5">
        <v>0.12</v>
      </c>
      <c r="CB16" s="5">
        <v>1.64</v>
      </c>
      <c r="CC16" s="5">
        <v>0</v>
      </c>
      <c r="CD16" s="5">
        <v>257.95999999999998</v>
      </c>
      <c r="CE16" s="5">
        <v>0.27</v>
      </c>
      <c r="CF16" s="5">
        <v>0</v>
      </c>
      <c r="CG16" s="5">
        <v>0</v>
      </c>
      <c r="CH16" s="5">
        <v>14.28</v>
      </c>
      <c r="CI16" s="5">
        <v>0.02</v>
      </c>
      <c r="CJ16" s="5">
        <v>610.4</v>
      </c>
      <c r="CK16" s="5">
        <v>0.64</v>
      </c>
      <c r="CL16" s="5">
        <v>884.84</v>
      </c>
      <c r="CM16" s="5">
        <v>0.93</v>
      </c>
      <c r="CN16" s="5">
        <v>4.32</v>
      </c>
      <c r="CO16" s="5">
        <v>0</v>
      </c>
      <c r="CP16" s="5">
        <v>0</v>
      </c>
      <c r="CQ16" s="5">
        <v>0</v>
      </c>
      <c r="CR16" s="5">
        <v>0</v>
      </c>
      <c r="CS16" s="5">
        <v>0</v>
      </c>
      <c r="CT16" s="5">
        <v>13.16</v>
      </c>
      <c r="CU16" s="5">
        <v>0.01</v>
      </c>
      <c r="CV16" s="5">
        <v>16692.12</v>
      </c>
      <c r="CW16" s="5">
        <v>17.57</v>
      </c>
      <c r="CX16" s="5">
        <v>0</v>
      </c>
      <c r="CY16" s="5">
        <v>0</v>
      </c>
    </row>
    <row r="17" spans="1:103">
      <c r="A17" s="4">
        <v>790</v>
      </c>
      <c r="B17" s="4" t="s">
        <v>121</v>
      </c>
      <c r="C17" s="4" t="s">
        <v>114</v>
      </c>
      <c r="D17" s="4" t="s">
        <v>103</v>
      </c>
      <c r="E17" s="5">
        <v>153278.79999999999</v>
      </c>
      <c r="F17" s="5">
        <v>61.92</v>
      </c>
      <c r="G17" s="5">
        <v>0.04</v>
      </c>
      <c r="H17" s="5">
        <v>2830.52</v>
      </c>
      <c r="I17" s="5">
        <v>1.85</v>
      </c>
      <c r="J17" s="5">
        <v>713.36</v>
      </c>
      <c r="K17" s="5">
        <v>0.47</v>
      </c>
      <c r="L17" s="5">
        <v>483.56</v>
      </c>
      <c r="M17" s="5">
        <v>0.32</v>
      </c>
      <c r="N17" s="5">
        <v>1981.16</v>
      </c>
      <c r="O17" s="5">
        <v>1.29</v>
      </c>
      <c r="P17" s="5">
        <v>0</v>
      </c>
      <c r="Q17" s="5">
        <v>0</v>
      </c>
      <c r="R17" s="5">
        <v>0</v>
      </c>
      <c r="S17" s="5">
        <v>0</v>
      </c>
      <c r="T17" s="5">
        <v>112.72</v>
      </c>
      <c r="U17" s="5">
        <v>7.0000000000000007E-2</v>
      </c>
      <c r="V17" s="5">
        <v>0</v>
      </c>
      <c r="W17" s="5">
        <v>0</v>
      </c>
      <c r="X17" s="5">
        <v>48.56</v>
      </c>
      <c r="Y17" s="5">
        <v>0.03</v>
      </c>
      <c r="Z17" s="5">
        <v>0</v>
      </c>
      <c r="AA17" s="5">
        <v>0</v>
      </c>
      <c r="AB17" s="5">
        <v>33.119999999999997</v>
      </c>
      <c r="AC17" s="5">
        <v>0.02</v>
      </c>
      <c r="AD17" s="5">
        <v>1031.48</v>
      </c>
      <c r="AE17" s="5">
        <v>0.67</v>
      </c>
      <c r="AF17" s="5">
        <v>81.36</v>
      </c>
      <c r="AG17" s="5">
        <v>0.05</v>
      </c>
      <c r="AH17" s="5">
        <v>133</v>
      </c>
      <c r="AI17" s="5">
        <v>0.09</v>
      </c>
      <c r="AJ17" s="5">
        <v>0</v>
      </c>
      <c r="AK17" s="5">
        <v>0</v>
      </c>
      <c r="AL17" s="5">
        <v>26848.639999999999</v>
      </c>
      <c r="AM17" s="5">
        <v>17.52</v>
      </c>
      <c r="AN17" s="5">
        <v>4.4800000000000004</v>
      </c>
      <c r="AO17" s="5">
        <v>0</v>
      </c>
      <c r="AP17" s="5">
        <v>24.48</v>
      </c>
      <c r="AQ17" s="5">
        <v>0.02</v>
      </c>
      <c r="AR17" s="5">
        <v>55.48</v>
      </c>
      <c r="AS17" s="5">
        <v>0.04</v>
      </c>
      <c r="AT17" s="5">
        <v>1761</v>
      </c>
      <c r="AU17" s="5">
        <v>1.1499999999999999</v>
      </c>
      <c r="AV17" s="5">
        <v>14.72</v>
      </c>
      <c r="AW17" s="5">
        <v>0.01</v>
      </c>
      <c r="AX17" s="5">
        <v>3402</v>
      </c>
      <c r="AY17" s="5">
        <v>2.2200000000000002</v>
      </c>
      <c r="AZ17" s="5">
        <v>105.64</v>
      </c>
      <c r="BA17" s="5">
        <v>7.0000000000000007E-2</v>
      </c>
      <c r="BB17" s="5">
        <v>54760.76</v>
      </c>
      <c r="BC17" s="5">
        <v>35.729999999999997</v>
      </c>
      <c r="BD17" s="5">
        <v>6985.68</v>
      </c>
      <c r="BE17" s="5">
        <v>4.5599999999999996</v>
      </c>
      <c r="BF17" s="5">
        <v>3603.16</v>
      </c>
      <c r="BG17" s="5">
        <v>2.35</v>
      </c>
      <c r="BH17" s="5">
        <v>20294.68</v>
      </c>
      <c r="BI17" s="5">
        <v>13.24</v>
      </c>
      <c r="BJ17" s="5">
        <v>2385.12</v>
      </c>
      <c r="BK17" s="5">
        <v>1.56</v>
      </c>
      <c r="BL17" s="5">
        <v>130.56</v>
      </c>
      <c r="BM17" s="5">
        <v>0.09</v>
      </c>
      <c r="BN17" s="5">
        <v>0</v>
      </c>
      <c r="BO17" s="5">
        <v>0</v>
      </c>
      <c r="BP17" s="5">
        <v>0</v>
      </c>
      <c r="BQ17" s="5">
        <v>0</v>
      </c>
      <c r="BR17" s="5">
        <v>3573.48</v>
      </c>
      <c r="BS17" s="5">
        <v>2.33</v>
      </c>
      <c r="BT17" s="5">
        <v>8306.08</v>
      </c>
      <c r="BU17" s="5">
        <v>5.42</v>
      </c>
      <c r="BV17" s="5">
        <v>854.6</v>
      </c>
      <c r="BW17" s="5">
        <v>0.56000000000000005</v>
      </c>
      <c r="BX17" s="5">
        <v>1266.68</v>
      </c>
      <c r="BY17" s="5">
        <v>0.83</v>
      </c>
      <c r="BZ17" s="5">
        <v>155.32</v>
      </c>
      <c r="CA17" s="5">
        <v>0.1</v>
      </c>
      <c r="CB17" s="5">
        <v>0.72</v>
      </c>
      <c r="CC17" s="5">
        <v>0</v>
      </c>
      <c r="CD17" s="5">
        <v>258.56</v>
      </c>
      <c r="CE17" s="5">
        <v>0.17</v>
      </c>
      <c r="CF17" s="5">
        <v>0</v>
      </c>
      <c r="CG17" s="5">
        <v>0</v>
      </c>
      <c r="CH17" s="5">
        <v>94.76</v>
      </c>
      <c r="CI17" s="5">
        <v>0.06</v>
      </c>
      <c r="CJ17" s="5">
        <v>1379.36</v>
      </c>
      <c r="CK17" s="5">
        <v>0.9</v>
      </c>
      <c r="CL17" s="5">
        <v>592</v>
      </c>
      <c r="CM17" s="5">
        <v>0.39</v>
      </c>
      <c r="CN17" s="5">
        <v>14.96</v>
      </c>
      <c r="CO17" s="5">
        <v>0.01</v>
      </c>
      <c r="CP17" s="5">
        <v>0</v>
      </c>
      <c r="CQ17" s="5">
        <v>0</v>
      </c>
      <c r="CR17" s="5">
        <v>0</v>
      </c>
      <c r="CS17" s="5">
        <v>0</v>
      </c>
      <c r="CT17" s="5">
        <v>441.88</v>
      </c>
      <c r="CU17" s="5">
        <v>0.28999999999999998</v>
      </c>
      <c r="CV17" s="5">
        <v>8453.24</v>
      </c>
      <c r="CW17" s="5">
        <v>5.51</v>
      </c>
      <c r="CX17" s="5">
        <v>0</v>
      </c>
      <c r="CY17" s="5">
        <v>0</v>
      </c>
    </row>
    <row r="18" spans="1:103">
      <c r="A18" s="4">
        <v>837</v>
      </c>
      <c r="B18" s="4" t="s">
        <v>122</v>
      </c>
      <c r="C18" s="4" t="s">
        <v>114</v>
      </c>
      <c r="D18" s="4" t="s">
        <v>103</v>
      </c>
      <c r="E18" s="5">
        <v>68953.399999999994</v>
      </c>
      <c r="F18" s="5">
        <v>950</v>
      </c>
      <c r="G18" s="5">
        <v>1.38</v>
      </c>
      <c r="H18" s="5">
        <v>3218.12</v>
      </c>
      <c r="I18" s="5">
        <v>4.67</v>
      </c>
      <c r="J18" s="5">
        <v>1108.3599999999999</v>
      </c>
      <c r="K18" s="5">
        <v>1.61</v>
      </c>
      <c r="L18" s="5">
        <v>979.24</v>
      </c>
      <c r="M18" s="5">
        <v>1.42</v>
      </c>
      <c r="N18" s="5">
        <v>1309.92</v>
      </c>
      <c r="O18" s="5">
        <v>1.9</v>
      </c>
      <c r="P18" s="5">
        <v>0</v>
      </c>
      <c r="Q18" s="5">
        <v>0</v>
      </c>
      <c r="R18" s="5">
        <v>23.96</v>
      </c>
      <c r="S18" s="5">
        <v>0.03</v>
      </c>
      <c r="T18" s="5">
        <v>181</v>
      </c>
      <c r="U18" s="5">
        <v>0.26</v>
      </c>
      <c r="V18" s="5">
        <v>0</v>
      </c>
      <c r="W18" s="5">
        <v>0</v>
      </c>
      <c r="X18" s="5">
        <v>124.6</v>
      </c>
      <c r="Y18" s="5">
        <v>0.18</v>
      </c>
      <c r="Z18" s="5">
        <v>48</v>
      </c>
      <c r="AA18" s="5">
        <v>7.0000000000000007E-2</v>
      </c>
      <c r="AB18" s="5">
        <v>168.96</v>
      </c>
      <c r="AC18" s="5">
        <v>0.25</v>
      </c>
      <c r="AD18" s="5">
        <v>862.2</v>
      </c>
      <c r="AE18" s="5">
        <v>1.25</v>
      </c>
      <c r="AF18" s="5">
        <v>228.88</v>
      </c>
      <c r="AG18" s="5">
        <v>0.33</v>
      </c>
      <c r="AH18" s="5">
        <v>73.400000000000006</v>
      </c>
      <c r="AI18" s="5">
        <v>0.11</v>
      </c>
      <c r="AJ18" s="5">
        <v>0</v>
      </c>
      <c r="AK18" s="5">
        <v>0</v>
      </c>
      <c r="AL18" s="5">
        <v>3813.08</v>
      </c>
      <c r="AM18" s="5">
        <v>5.53</v>
      </c>
      <c r="AN18" s="5">
        <v>0.04</v>
      </c>
      <c r="AO18" s="5">
        <v>0</v>
      </c>
      <c r="AP18" s="5">
        <v>5.56</v>
      </c>
      <c r="AQ18" s="5">
        <v>0.01</v>
      </c>
      <c r="AR18" s="5">
        <v>3.92</v>
      </c>
      <c r="AS18" s="5">
        <v>0.01</v>
      </c>
      <c r="AT18" s="5">
        <v>597.64</v>
      </c>
      <c r="AU18" s="5">
        <v>0.87</v>
      </c>
      <c r="AV18" s="5">
        <v>0.04</v>
      </c>
      <c r="AW18" s="5">
        <v>0</v>
      </c>
      <c r="AX18" s="5">
        <v>1625.52</v>
      </c>
      <c r="AY18" s="5">
        <v>2.36</v>
      </c>
      <c r="AZ18" s="5">
        <v>50.84</v>
      </c>
      <c r="BA18" s="5">
        <v>7.0000000000000007E-2</v>
      </c>
      <c r="BB18" s="5">
        <v>19823.400000000001</v>
      </c>
      <c r="BC18" s="5">
        <v>28.75</v>
      </c>
      <c r="BD18" s="5">
        <v>1603.52</v>
      </c>
      <c r="BE18" s="5">
        <v>2.33</v>
      </c>
      <c r="BF18" s="5">
        <v>2425.1999999999998</v>
      </c>
      <c r="BG18" s="5">
        <v>3.52</v>
      </c>
      <c r="BH18" s="5">
        <v>8031.8</v>
      </c>
      <c r="BI18" s="5">
        <v>11.65</v>
      </c>
      <c r="BJ18" s="5">
        <v>702.32</v>
      </c>
      <c r="BK18" s="5">
        <v>1.02</v>
      </c>
      <c r="BL18" s="5">
        <v>184.36</v>
      </c>
      <c r="BM18" s="5">
        <v>0.27</v>
      </c>
      <c r="BN18" s="5">
        <v>0</v>
      </c>
      <c r="BO18" s="5">
        <v>0</v>
      </c>
      <c r="BP18" s="5">
        <v>0</v>
      </c>
      <c r="BQ18" s="5">
        <v>0</v>
      </c>
      <c r="BR18" s="5">
        <v>819.56</v>
      </c>
      <c r="BS18" s="5">
        <v>1.19</v>
      </c>
      <c r="BT18" s="5">
        <v>2274.56</v>
      </c>
      <c r="BU18" s="5">
        <v>3.3</v>
      </c>
      <c r="BV18" s="5">
        <v>214</v>
      </c>
      <c r="BW18" s="5">
        <v>0.31</v>
      </c>
      <c r="BX18" s="5">
        <v>575.52</v>
      </c>
      <c r="BY18" s="5">
        <v>0.83</v>
      </c>
      <c r="BZ18" s="5">
        <v>167.8</v>
      </c>
      <c r="CA18" s="5">
        <v>0.24</v>
      </c>
      <c r="CB18" s="5">
        <v>1.48</v>
      </c>
      <c r="CC18" s="5">
        <v>0</v>
      </c>
      <c r="CD18" s="5">
        <v>178.52</v>
      </c>
      <c r="CE18" s="5">
        <v>0.26</v>
      </c>
      <c r="CF18" s="5">
        <v>0</v>
      </c>
      <c r="CG18" s="5">
        <v>0</v>
      </c>
      <c r="CH18" s="5">
        <v>11.4</v>
      </c>
      <c r="CI18" s="5">
        <v>0.02</v>
      </c>
      <c r="CJ18" s="5">
        <v>303.44</v>
      </c>
      <c r="CK18" s="5">
        <v>0.44</v>
      </c>
      <c r="CL18" s="5">
        <v>65.2</v>
      </c>
      <c r="CM18" s="5">
        <v>0.09</v>
      </c>
      <c r="CN18" s="5">
        <v>0</v>
      </c>
      <c r="CO18" s="5">
        <v>0</v>
      </c>
      <c r="CP18" s="5">
        <v>0</v>
      </c>
      <c r="CQ18" s="5">
        <v>0</v>
      </c>
      <c r="CR18" s="5">
        <v>0</v>
      </c>
      <c r="CS18" s="5">
        <v>0</v>
      </c>
      <c r="CT18" s="5">
        <v>41.56</v>
      </c>
      <c r="CU18" s="5">
        <v>0.06</v>
      </c>
      <c r="CV18" s="5">
        <v>16156.48</v>
      </c>
      <c r="CW18" s="5">
        <v>23.43</v>
      </c>
      <c r="CX18" s="5">
        <v>0</v>
      </c>
      <c r="CY18" s="5">
        <v>0</v>
      </c>
    </row>
    <row r="19" spans="1:103">
      <c r="A19" s="4">
        <v>887</v>
      </c>
      <c r="B19" s="4" t="s">
        <v>97</v>
      </c>
      <c r="C19" s="4" t="s">
        <v>114</v>
      </c>
      <c r="D19" s="4" t="s">
        <v>103</v>
      </c>
      <c r="E19" s="5">
        <v>50532.88</v>
      </c>
      <c r="F19" s="5">
        <v>9.76</v>
      </c>
      <c r="G19" s="5">
        <v>0.02</v>
      </c>
      <c r="H19" s="5">
        <v>803.64</v>
      </c>
      <c r="I19" s="5">
        <v>1.59</v>
      </c>
      <c r="J19" s="5">
        <v>199.12</v>
      </c>
      <c r="K19" s="5">
        <v>0.39</v>
      </c>
      <c r="L19" s="5">
        <v>144.28</v>
      </c>
      <c r="M19" s="5">
        <v>0.28999999999999998</v>
      </c>
      <c r="N19" s="5">
        <v>570.6</v>
      </c>
      <c r="O19" s="5">
        <v>1.1299999999999999</v>
      </c>
      <c r="P19" s="5">
        <v>0</v>
      </c>
      <c r="Q19" s="5">
        <v>0</v>
      </c>
      <c r="R19" s="5">
        <v>0</v>
      </c>
      <c r="S19" s="5">
        <v>0</v>
      </c>
      <c r="T19" s="5">
        <v>97.44</v>
      </c>
      <c r="U19" s="5">
        <v>0.19</v>
      </c>
      <c r="V19" s="5">
        <v>0</v>
      </c>
      <c r="W19" s="5">
        <v>0</v>
      </c>
      <c r="X19" s="5">
        <v>3.88</v>
      </c>
      <c r="Y19" s="5">
        <v>0.01</v>
      </c>
      <c r="Z19" s="5">
        <v>0</v>
      </c>
      <c r="AA19" s="5">
        <v>0</v>
      </c>
      <c r="AB19" s="5">
        <v>4.84</v>
      </c>
      <c r="AC19" s="5">
        <v>0.01</v>
      </c>
      <c r="AD19" s="5">
        <v>413.8</v>
      </c>
      <c r="AE19" s="5">
        <v>0.82</v>
      </c>
      <c r="AF19" s="5">
        <v>16.84</v>
      </c>
      <c r="AG19" s="5">
        <v>0.03</v>
      </c>
      <c r="AH19" s="5">
        <v>0</v>
      </c>
      <c r="AI19" s="5">
        <v>0</v>
      </c>
      <c r="AJ19" s="5">
        <v>0</v>
      </c>
      <c r="AK19" s="5">
        <v>0</v>
      </c>
      <c r="AL19" s="5">
        <v>10771.76</v>
      </c>
      <c r="AM19" s="5">
        <v>21.32</v>
      </c>
      <c r="AN19" s="5">
        <v>0</v>
      </c>
      <c r="AO19" s="5">
        <v>0</v>
      </c>
      <c r="AP19" s="5">
        <v>28.24</v>
      </c>
      <c r="AQ19" s="5">
        <v>0.06</v>
      </c>
      <c r="AR19" s="5">
        <v>24.8</v>
      </c>
      <c r="AS19" s="5">
        <v>0.05</v>
      </c>
      <c r="AT19" s="5">
        <v>908.12</v>
      </c>
      <c r="AU19" s="5">
        <v>1.8</v>
      </c>
      <c r="AV19" s="5">
        <v>3.16</v>
      </c>
      <c r="AW19" s="5">
        <v>0.01</v>
      </c>
      <c r="AX19" s="5">
        <v>1482.16</v>
      </c>
      <c r="AY19" s="5">
        <v>2.93</v>
      </c>
      <c r="AZ19" s="5">
        <v>23.72</v>
      </c>
      <c r="BA19" s="5">
        <v>0.05</v>
      </c>
      <c r="BB19" s="5">
        <v>15626.8</v>
      </c>
      <c r="BC19" s="5">
        <v>30.92</v>
      </c>
      <c r="BD19" s="5">
        <v>2422.88</v>
      </c>
      <c r="BE19" s="5">
        <v>4.79</v>
      </c>
      <c r="BF19" s="5">
        <v>512.76</v>
      </c>
      <c r="BG19" s="5">
        <v>1.01</v>
      </c>
      <c r="BH19" s="5">
        <v>6729.44</v>
      </c>
      <c r="BI19" s="5">
        <v>13.32</v>
      </c>
      <c r="BJ19" s="5">
        <v>1104.76</v>
      </c>
      <c r="BK19" s="5">
        <v>2.19</v>
      </c>
      <c r="BL19" s="5">
        <v>22.6</v>
      </c>
      <c r="BM19" s="5">
        <v>0.04</v>
      </c>
      <c r="BN19" s="5">
        <v>0</v>
      </c>
      <c r="BO19" s="5">
        <v>0</v>
      </c>
      <c r="BP19" s="5">
        <v>0</v>
      </c>
      <c r="BQ19" s="5">
        <v>0</v>
      </c>
      <c r="BR19" s="5">
        <v>1304.4000000000001</v>
      </c>
      <c r="BS19" s="5">
        <v>2.58</v>
      </c>
      <c r="BT19" s="5">
        <v>2950.32</v>
      </c>
      <c r="BU19" s="5">
        <v>5.84</v>
      </c>
      <c r="BV19" s="5">
        <v>479.48</v>
      </c>
      <c r="BW19" s="5">
        <v>0.95</v>
      </c>
      <c r="BX19" s="5">
        <v>311</v>
      </c>
      <c r="BY19" s="5">
        <v>0.62</v>
      </c>
      <c r="BZ19" s="5">
        <v>33.799999999999997</v>
      </c>
      <c r="CA19" s="5">
        <v>7.0000000000000007E-2</v>
      </c>
      <c r="CB19" s="5">
        <v>0</v>
      </c>
      <c r="CC19" s="5">
        <v>0</v>
      </c>
      <c r="CD19" s="5">
        <v>76.92</v>
      </c>
      <c r="CE19" s="5">
        <v>0.15</v>
      </c>
      <c r="CF19" s="5">
        <v>0</v>
      </c>
      <c r="CG19" s="5">
        <v>0</v>
      </c>
      <c r="CH19" s="5">
        <v>20.76</v>
      </c>
      <c r="CI19" s="5">
        <v>0.04</v>
      </c>
      <c r="CJ19" s="5">
        <v>276.12</v>
      </c>
      <c r="CK19" s="5">
        <v>0.55000000000000004</v>
      </c>
      <c r="CL19" s="5">
        <v>301.32</v>
      </c>
      <c r="CM19" s="5">
        <v>0.6</v>
      </c>
      <c r="CN19" s="5">
        <v>84.6</v>
      </c>
      <c r="CO19" s="5">
        <v>0.17</v>
      </c>
      <c r="CP19" s="5">
        <v>0</v>
      </c>
      <c r="CQ19" s="5">
        <v>0</v>
      </c>
      <c r="CR19" s="5">
        <v>0</v>
      </c>
      <c r="CS19" s="5">
        <v>0</v>
      </c>
      <c r="CT19" s="5">
        <v>66.959999999999994</v>
      </c>
      <c r="CU19" s="5">
        <v>0.13</v>
      </c>
      <c r="CV19" s="5">
        <v>2701.8</v>
      </c>
      <c r="CW19" s="5">
        <v>5.35</v>
      </c>
      <c r="CX19" s="5">
        <v>0</v>
      </c>
      <c r="CY19" s="5">
        <v>0</v>
      </c>
    </row>
    <row r="20" spans="1:103">
      <c r="A20" s="4">
        <v>908</v>
      </c>
      <c r="B20" s="4" t="s">
        <v>123</v>
      </c>
      <c r="C20" s="4" t="s">
        <v>114</v>
      </c>
      <c r="D20" s="4" t="s">
        <v>103</v>
      </c>
      <c r="E20" s="5">
        <v>37204.32</v>
      </c>
      <c r="F20" s="5">
        <v>69</v>
      </c>
      <c r="G20" s="5">
        <v>0.19</v>
      </c>
      <c r="H20" s="5">
        <v>1087.3599999999999</v>
      </c>
      <c r="I20" s="5">
        <v>2.92</v>
      </c>
      <c r="J20" s="5">
        <v>306.52</v>
      </c>
      <c r="K20" s="5">
        <v>0.82</v>
      </c>
      <c r="L20" s="5">
        <v>276.56</v>
      </c>
      <c r="M20" s="5">
        <v>0.74</v>
      </c>
      <c r="N20" s="5">
        <v>594.44000000000005</v>
      </c>
      <c r="O20" s="5">
        <v>1.6</v>
      </c>
      <c r="P20" s="5">
        <v>0</v>
      </c>
      <c r="Q20" s="5">
        <v>0</v>
      </c>
      <c r="R20" s="5">
        <v>0</v>
      </c>
      <c r="S20" s="5">
        <v>0</v>
      </c>
      <c r="T20" s="5">
        <v>15.28</v>
      </c>
      <c r="U20" s="5">
        <v>0.04</v>
      </c>
      <c r="V20" s="5">
        <v>0</v>
      </c>
      <c r="W20" s="5">
        <v>0</v>
      </c>
      <c r="X20" s="5">
        <v>43.64</v>
      </c>
      <c r="Y20" s="5">
        <v>0.12</v>
      </c>
      <c r="Z20" s="5">
        <v>8.8800000000000008</v>
      </c>
      <c r="AA20" s="5">
        <v>0.02</v>
      </c>
      <c r="AB20" s="5">
        <v>20.239999999999998</v>
      </c>
      <c r="AC20" s="5">
        <v>0.05</v>
      </c>
      <c r="AD20" s="5">
        <v>328.96</v>
      </c>
      <c r="AE20" s="5">
        <v>0.88</v>
      </c>
      <c r="AF20" s="5">
        <v>48.36</v>
      </c>
      <c r="AG20" s="5">
        <v>0.13</v>
      </c>
      <c r="AH20" s="5">
        <v>0</v>
      </c>
      <c r="AI20" s="5">
        <v>0</v>
      </c>
      <c r="AJ20" s="5">
        <v>0</v>
      </c>
      <c r="AK20" s="5">
        <v>0</v>
      </c>
      <c r="AL20" s="5">
        <v>5704.32</v>
      </c>
      <c r="AM20" s="5">
        <v>15.33</v>
      </c>
      <c r="AN20" s="5">
        <v>6.12</v>
      </c>
      <c r="AO20" s="5">
        <v>0.02</v>
      </c>
      <c r="AP20" s="5">
        <v>0.48</v>
      </c>
      <c r="AQ20" s="5">
        <v>0</v>
      </c>
      <c r="AR20" s="5">
        <v>13.84</v>
      </c>
      <c r="AS20" s="5">
        <v>0.04</v>
      </c>
      <c r="AT20" s="5">
        <v>630.67999999999995</v>
      </c>
      <c r="AU20" s="5">
        <v>1.7</v>
      </c>
      <c r="AV20" s="5">
        <v>4.4400000000000004</v>
      </c>
      <c r="AW20" s="5">
        <v>0.01</v>
      </c>
      <c r="AX20" s="5">
        <v>1782.36</v>
      </c>
      <c r="AY20" s="5">
        <v>4.79</v>
      </c>
      <c r="AZ20" s="5">
        <v>104.96</v>
      </c>
      <c r="BA20" s="5">
        <v>0.28000000000000003</v>
      </c>
      <c r="BB20" s="5">
        <v>7427.08</v>
      </c>
      <c r="BC20" s="5">
        <v>19.96</v>
      </c>
      <c r="BD20" s="5">
        <v>635.55999999999995</v>
      </c>
      <c r="BE20" s="5">
        <v>1.71</v>
      </c>
      <c r="BF20" s="5">
        <v>107.32</v>
      </c>
      <c r="BG20" s="5">
        <v>0.28999999999999998</v>
      </c>
      <c r="BH20" s="5">
        <v>5224.3599999999997</v>
      </c>
      <c r="BI20" s="5">
        <v>14.04</v>
      </c>
      <c r="BJ20" s="5">
        <v>454.32</v>
      </c>
      <c r="BK20" s="5">
        <v>1.22</v>
      </c>
      <c r="BL20" s="5">
        <v>15</v>
      </c>
      <c r="BM20" s="5">
        <v>0.04</v>
      </c>
      <c r="BN20" s="5">
        <v>0</v>
      </c>
      <c r="BO20" s="5">
        <v>0</v>
      </c>
      <c r="BP20" s="5">
        <v>0</v>
      </c>
      <c r="BQ20" s="5">
        <v>0</v>
      </c>
      <c r="BR20" s="5">
        <v>569.91999999999996</v>
      </c>
      <c r="BS20" s="5">
        <v>1.53</v>
      </c>
      <c r="BT20" s="5">
        <v>1363.04</v>
      </c>
      <c r="BU20" s="5">
        <v>3.66</v>
      </c>
      <c r="BV20" s="5">
        <v>104.44</v>
      </c>
      <c r="BW20" s="5">
        <v>0.28000000000000003</v>
      </c>
      <c r="BX20" s="5">
        <v>34.72</v>
      </c>
      <c r="BY20" s="5">
        <v>0.09</v>
      </c>
      <c r="BZ20" s="5">
        <v>113.8</v>
      </c>
      <c r="CA20" s="5">
        <v>0.31</v>
      </c>
      <c r="CB20" s="5">
        <v>0.56000000000000005</v>
      </c>
      <c r="CC20" s="5">
        <v>0</v>
      </c>
      <c r="CD20" s="5">
        <v>12.92</v>
      </c>
      <c r="CE20" s="5">
        <v>0.03</v>
      </c>
      <c r="CF20" s="5">
        <v>0</v>
      </c>
      <c r="CG20" s="5">
        <v>0</v>
      </c>
      <c r="CH20" s="5">
        <v>46</v>
      </c>
      <c r="CI20" s="5">
        <v>0.12</v>
      </c>
      <c r="CJ20" s="5">
        <v>208.08</v>
      </c>
      <c r="CK20" s="5">
        <v>0.56000000000000005</v>
      </c>
      <c r="CL20" s="5">
        <v>40.72</v>
      </c>
      <c r="CM20" s="5">
        <v>0.11</v>
      </c>
      <c r="CN20" s="5">
        <v>0</v>
      </c>
      <c r="CO20" s="5">
        <v>0</v>
      </c>
      <c r="CP20" s="5">
        <v>0</v>
      </c>
      <c r="CQ20" s="5">
        <v>0</v>
      </c>
      <c r="CR20" s="5">
        <v>0</v>
      </c>
      <c r="CS20" s="5">
        <v>0</v>
      </c>
      <c r="CT20" s="5">
        <v>25.2</v>
      </c>
      <c r="CU20" s="5">
        <v>7.0000000000000007E-2</v>
      </c>
      <c r="CV20" s="5">
        <v>9774.84</v>
      </c>
      <c r="CW20" s="5">
        <v>26.27</v>
      </c>
      <c r="CX20" s="5">
        <v>0</v>
      </c>
      <c r="CY20" s="5">
        <v>0</v>
      </c>
    </row>
    <row r="21" spans="1:103">
      <c r="A21" s="4">
        <v>922</v>
      </c>
      <c r="B21" s="4" t="s">
        <v>99</v>
      </c>
      <c r="C21" s="4" t="s">
        <v>114</v>
      </c>
      <c r="D21" s="4" t="s">
        <v>103</v>
      </c>
      <c r="E21" s="5">
        <v>35379.040000000001</v>
      </c>
      <c r="F21" s="5">
        <v>2.64</v>
      </c>
      <c r="G21" s="5">
        <v>0.01</v>
      </c>
      <c r="H21" s="5">
        <v>583.24</v>
      </c>
      <c r="I21" s="5">
        <v>1.65</v>
      </c>
      <c r="J21" s="5">
        <v>135.56</v>
      </c>
      <c r="K21" s="5">
        <v>0.38</v>
      </c>
      <c r="L21" s="5">
        <v>49.04</v>
      </c>
      <c r="M21" s="5">
        <v>0.14000000000000001</v>
      </c>
      <c r="N21" s="5">
        <v>303.8</v>
      </c>
      <c r="O21" s="5">
        <v>0.86</v>
      </c>
      <c r="P21" s="5">
        <v>0</v>
      </c>
      <c r="Q21" s="5">
        <v>0</v>
      </c>
      <c r="R21" s="5">
        <v>0</v>
      </c>
      <c r="S21" s="5">
        <v>0</v>
      </c>
      <c r="T21" s="5">
        <v>19.72</v>
      </c>
      <c r="U21" s="5">
        <v>0.06</v>
      </c>
      <c r="V21" s="5">
        <v>0</v>
      </c>
      <c r="W21" s="5">
        <v>0</v>
      </c>
      <c r="X21" s="5">
        <v>0.72</v>
      </c>
      <c r="Y21" s="5">
        <v>0</v>
      </c>
      <c r="Z21" s="5">
        <v>0</v>
      </c>
      <c r="AA21" s="5">
        <v>0</v>
      </c>
      <c r="AB21" s="5">
        <v>0</v>
      </c>
      <c r="AC21" s="5">
        <v>0</v>
      </c>
      <c r="AD21" s="5">
        <v>419.84</v>
      </c>
      <c r="AE21" s="5">
        <v>1.19</v>
      </c>
      <c r="AF21" s="5">
        <v>7.4</v>
      </c>
      <c r="AG21" s="5">
        <v>0.02</v>
      </c>
      <c r="AH21" s="5">
        <v>0</v>
      </c>
      <c r="AI21" s="5">
        <v>0</v>
      </c>
      <c r="AJ21" s="5">
        <v>0</v>
      </c>
      <c r="AK21" s="5">
        <v>0</v>
      </c>
      <c r="AL21" s="5">
        <v>5215.3599999999997</v>
      </c>
      <c r="AM21" s="5">
        <v>14.74</v>
      </c>
      <c r="AN21" s="5">
        <v>0</v>
      </c>
      <c r="AO21" s="5">
        <v>0</v>
      </c>
      <c r="AP21" s="5">
        <v>23.4</v>
      </c>
      <c r="AQ21" s="5">
        <v>7.0000000000000007E-2</v>
      </c>
      <c r="AR21" s="5">
        <v>22.16</v>
      </c>
      <c r="AS21" s="5">
        <v>0.06</v>
      </c>
      <c r="AT21" s="5">
        <v>576.20000000000005</v>
      </c>
      <c r="AU21" s="5">
        <v>1.63</v>
      </c>
      <c r="AV21" s="5">
        <v>2.88</v>
      </c>
      <c r="AW21" s="5">
        <v>0.01</v>
      </c>
      <c r="AX21" s="5">
        <v>788.92</v>
      </c>
      <c r="AY21" s="5">
        <v>2.23</v>
      </c>
      <c r="AZ21" s="5">
        <v>48.2</v>
      </c>
      <c r="BA21" s="5">
        <v>0.14000000000000001</v>
      </c>
      <c r="BB21" s="5">
        <v>11702.36</v>
      </c>
      <c r="BC21" s="5">
        <v>33.08</v>
      </c>
      <c r="BD21" s="5">
        <v>999.2</v>
      </c>
      <c r="BE21" s="5">
        <v>2.82</v>
      </c>
      <c r="BF21" s="5">
        <v>392.4</v>
      </c>
      <c r="BG21" s="5">
        <v>1.1100000000000001</v>
      </c>
      <c r="BH21" s="5">
        <v>5052.6000000000004</v>
      </c>
      <c r="BI21" s="5">
        <v>14.28</v>
      </c>
      <c r="BJ21" s="5">
        <v>506.16</v>
      </c>
      <c r="BK21" s="5">
        <v>1.43</v>
      </c>
      <c r="BL21" s="5">
        <v>22.68</v>
      </c>
      <c r="BM21" s="5">
        <v>0.06</v>
      </c>
      <c r="BN21" s="5">
        <v>0</v>
      </c>
      <c r="BO21" s="5">
        <v>0</v>
      </c>
      <c r="BP21" s="5">
        <v>0</v>
      </c>
      <c r="BQ21" s="5">
        <v>0</v>
      </c>
      <c r="BR21" s="5">
        <v>872.88</v>
      </c>
      <c r="BS21" s="5">
        <v>2.4700000000000002</v>
      </c>
      <c r="BT21" s="5">
        <v>1956.64</v>
      </c>
      <c r="BU21" s="5">
        <v>5.53</v>
      </c>
      <c r="BV21" s="5">
        <v>127.28</v>
      </c>
      <c r="BW21" s="5">
        <v>0.36</v>
      </c>
      <c r="BX21" s="5">
        <v>155.04</v>
      </c>
      <c r="BY21" s="5">
        <v>0.44</v>
      </c>
      <c r="BZ21" s="5">
        <v>0</v>
      </c>
      <c r="CA21" s="5">
        <v>0</v>
      </c>
      <c r="CB21" s="5">
        <v>0</v>
      </c>
      <c r="CC21" s="5">
        <v>0</v>
      </c>
      <c r="CD21" s="5">
        <v>28</v>
      </c>
      <c r="CE21" s="5">
        <v>0.08</v>
      </c>
      <c r="CF21" s="5">
        <v>0</v>
      </c>
      <c r="CG21" s="5">
        <v>0</v>
      </c>
      <c r="CH21" s="5">
        <v>23.6</v>
      </c>
      <c r="CI21" s="5">
        <v>7.0000000000000007E-2</v>
      </c>
      <c r="CJ21" s="5">
        <v>208.32</v>
      </c>
      <c r="CK21" s="5">
        <v>0.59</v>
      </c>
      <c r="CL21" s="5">
        <v>58.16</v>
      </c>
      <c r="CM21" s="5">
        <v>0.16</v>
      </c>
      <c r="CN21" s="5">
        <v>0</v>
      </c>
      <c r="CO21" s="5">
        <v>0</v>
      </c>
      <c r="CP21" s="5">
        <v>0</v>
      </c>
      <c r="CQ21" s="5">
        <v>0</v>
      </c>
      <c r="CR21" s="5">
        <v>0</v>
      </c>
      <c r="CS21" s="5">
        <v>0</v>
      </c>
      <c r="CT21" s="5">
        <v>37.64</v>
      </c>
      <c r="CU21" s="5">
        <v>0.11</v>
      </c>
      <c r="CV21" s="5">
        <v>5037</v>
      </c>
      <c r="CW21" s="5">
        <v>14.24</v>
      </c>
      <c r="CX21" s="5">
        <v>0</v>
      </c>
      <c r="CY21" s="5">
        <v>0</v>
      </c>
    </row>
    <row r="22" spans="1:103">
      <c r="A22" s="4">
        <v>936</v>
      </c>
      <c r="B22" s="4" t="s">
        <v>124</v>
      </c>
      <c r="C22" s="4" t="s">
        <v>114</v>
      </c>
      <c r="D22" s="4" t="s">
        <v>103</v>
      </c>
      <c r="E22" s="5">
        <v>129900.8</v>
      </c>
      <c r="F22" s="5">
        <v>23.4</v>
      </c>
      <c r="G22" s="5">
        <v>0.02</v>
      </c>
      <c r="H22" s="5">
        <v>930.4</v>
      </c>
      <c r="I22" s="5">
        <v>0.72</v>
      </c>
      <c r="J22" s="5">
        <v>283.56</v>
      </c>
      <c r="K22" s="5">
        <v>0.22</v>
      </c>
      <c r="L22" s="5">
        <v>185.56</v>
      </c>
      <c r="M22" s="5">
        <v>0.14000000000000001</v>
      </c>
      <c r="N22" s="5">
        <v>1067.3599999999999</v>
      </c>
      <c r="O22" s="5">
        <v>0.82</v>
      </c>
      <c r="P22" s="5">
        <v>0</v>
      </c>
      <c r="Q22" s="5">
        <v>0</v>
      </c>
      <c r="R22" s="5">
        <v>0</v>
      </c>
      <c r="S22" s="5">
        <v>0</v>
      </c>
      <c r="T22" s="5">
        <v>104.68</v>
      </c>
      <c r="U22" s="5">
        <v>0.08</v>
      </c>
      <c r="V22" s="5">
        <v>0</v>
      </c>
      <c r="W22" s="5">
        <v>0</v>
      </c>
      <c r="X22" s="5">
        <v>6.32</v>
      </c>
      <c r="Y22" s="5">
        <v>0</v>
      </c>
      <c r="Z22" s="5">
        <v>0</v>
      </c>
      <c r="AA22" s="5">
        <v>0</v>
      </c>
      <c r="AB22" s="5">
        <v>4.2</v>
      </c>
      <c r="AC22" s="5">
        <v>0</v>
      </c>
      <c r="AD22" s="5">
        <v>799.08</v>
      </c>
      <c r="AE22" s="5">
        <v>0.62</v>
      </c>
      <c r="AF22" s="5">
        <v>31.8</v>
      </c>
      <c r="AG22" s="5">
        <v>0.02</v>
      </c>
      <c r="AH22" s="5">
        <v>21.96</v>
      </c>
      <c r="AI22" s="5">
        <v>0.02</v>
      </c>
      <c r="AJ22" s="5">
        <v>0</v>
      </c>
      <c r="AK22" s="5">
        <v>0</v>
      </c>
      <c r="AL22" s="5">
        <v>7785.28</v>
      </c>
      <c r="AM22" s="5">
        <v>5.99</v>
      </c>
      <c r="AN22" s="5">
        <v>24.36</v>
      </c>
      <c r="AO22" s="5">
        <v>0.02</v>
      </c>
      <c r="AP22" s="5">
        <v>6.28</v>
      </c>
      <c r="AQ22" s="5">
        <v>0</v>
      </c>
      <c r="AR22" s="5">
        <v>134.08000000000001</v>
      </c>
      <c r="AS22" s="5">
        <v>0.1</v>
      </c>
      <c r="AT22" s="5">
        <v>716.56</v>
      </c>
      <c r="AU22" s="5">
        <v>0.55000000000000004</v>
      </c>
      <c r="AV22" s="5">
        <v>1.44</v>
      </c>
      <c r="AW22" s="5">
        <v>0</v>
      </c>
      <c r="AX22" s="5">
        <v>1995.4</v>
      </c>
      <c r="AY22" s="5">
        <v>1.54</v>
      </c>
      <c r="AZ22" s="5">
        <v>75.84</v>
      </c>
      <c r="BA22" s="5">
        <v>0.06</v>
      </c>
      <c r="BB22" s="5">
        <v>54956</v>
      </c>
      <c r="BC22" s="5">
        <v>42.31</v>
      </c>
      <c r="BD22" s="5">
        <v>11793.72</v>
      </c>
      <c r="BE22" s="5">
        <v>9.08</v>
      </c>
      <c r="BF22" s="5">
        <v>3427.32</v>
      </c>
      <c r="BG22" s="5">
        <v>2.64</v>
      </c>
      <c r="BH22" s="5">
        <v>13321.2</v>
      </c>
      <c r="BI22" s="5">
        <v>10.25</v>
      </c>
      <c r="BJ22" s="5">
        <v>1686.88</v>
      </c>
      <c r="BK22" s="5">
        <v>1.3</v>
      </c>
      <c r="BL22" s="5">
        <v>100.24</v>
      </c>
      <c r="BM22" s="5">
        <v>0.08</v>
      </c>
      <c r="BN22" s="5">
        <v>0</v>
      </c>
      <c r="BO22" s="5">
        <v>0</v>
      </c>
      <c r="BP22" s="5">
        <v>0</v>
      </c>
      <c r="BQ22" s="5">
        <v>0</v>
      </c>
      <c r="BR22" s="5">
        <v>2879.8</v>
      </c>
      <c r="BS22" s="5">
        <v>2.2200000000000002</v>
      </c>
      <c r="BT22" s="5">
        <v>7067.56</v>
      </c>
      <c r="BU22" s="5">
        <v>5.44</v>
      </c>
      <c r="BV22" s="5">
        <v>2040.88</v>
      </c>
      <c r="BW22" s="5">
        <v>1.57</v>
      </c>
      <c r="BX22" s="5">
        <v>975.16</v>
      </c>
      <c r="BY22" s="5">
        <v>0.75</v>
      </c>
      <c r="BZ22" s="5">
        <v>84.24</v>
      </c>
      <c r="CA22" s="5">
        <v>0.06</v>
      </c>
      <c r="CB22" s="5">
        <v>0.24</v>
      </c>
      <c r="CC22" s="5">
        <v>0</v>
      </c>
      <c r="CD22" s="5">
        <v>213.12</v>
      </c>
      <c r="CE22" s="5">
        <v>0.16</v>
      </c>
      <c r="CF22" s="5">
        <v>0</v>
      </c>
      <c r="CG22" s="5">
        <v>0</v>
      </c>
      <c r="CH22" s="5">
        <v>35.92</v>
      </c>
      <c r="CI22" s="5">
        <v>0.03</v>
      </c>
      <c r="CJ22" s="5">
        <v>820.12</v>
      </c>
      <c r="CK22" s="5">
        <v>0.63</v>
      </c>
      <c r="CL22" s="5">
        <v>2534.36</v>
      </c>
      <c r="CM22" s="5">
        <v>1.95</v>
      </c>
      <c r="CN22" s="5">
        <v>918.44</v>
      </c>
      <c r="CO22" s="5">
        <v>0.71</v>
      </c>
      <c r="CP22" s="5">
        <v>0</v>
      </c>
      <c r="CQ22" s="5">
        <v>0</v>
      </c>
      <c r="CR22" s="5">
        <v>0</v>
      </c>
      <c r="CS22" s="5">
        <v>0</v>
      </c>
      <c r="CT22" s="5">
        <v>94.48</v>
      </c>
      <c r="CU22" s="5">
        <v>7.0000000000000007E-2</v>
      </c>
      <c r="CV22" s="5">
        <v>12753.56</v>
      </c>
      <c r="CW22" s="5">
        <v>9.82</v>
      </c>
      <c r="CX22" s="5">
        <v>0</v>
      </c>
      <c r="CY22" s="5">
        <v>0</v>
      </c>
    </row>
    <row r="23" spans="1:103">
      <c r="A23" s="4">
        <v>980</v>
      </c>
      <c r="B23" s="4" t="s">
        <v>125</v>
      </c>
      <c r="C23" s="4" t="s">
        <v>114</v>
      </c>
      <c r="D23" s="4" t="s">
        <v>103</v>
      </c>
      <c r="E23" s="5">
        <v>132413.4</v>
      </c>
      <c r="F23" s="5">
        <v>59.24</v>
      </c>
      <c r="G23" s="5">
        <v>0.04</v>
      </c>
      <c r="H23" s="5">
        <v>2285.08</v>
      </c>
      <c r="I23" s="5">
        <v>1.73</v>
      </c>
      <c r="J23" s="5">
        <v>373.4</v>
      </c>
      <c r="K23" s="5">
        <v>0.28000000000000003</v>
      </c>
      <c r="L23" s="5">
        <v>367.08</v>
      </c>
      <c r="M23" s="5">
        <v>0.28000000000000003</v>
      </c>
      <c r="N23" s="5">
        <v>1171.56</v>
      </c>
      <c r="O23" s="5">
        <v>0.88</v>
      </c>
      <c r="P23" s="5">
        <v>0</v>
      </c>
      <c r="Q23" s="5">
        <v>0</v>
      </c>
      <c r="R23" s="5">
        <v>0</v>
      </c>
      <c r="S23" s="5">
        <v>0</v>
      </c>
      <c r="T23" s="5">
        <v>255</v>
      </c>
      <c r="U23" s="5">
        <v>0.19</v>
      </c>
      <c r="V23" s="5">
        <v>0</v>
      </c>
      <c r="W23" s="5">
        <v>0</v>
      </c>
      <c r="X23" s="5">
        <v>20.6</v>
      </c>
      <c r="Y23" s="5">
        <v>0.02</v>
      </c>
      <c r="Z23" s="5">
        <v>10.64</v>
      </c>
      <c r="AA23" s="5">
        <v>0.01</v>
      </c>
      <c r="AB23" s="5">
        <v>19.079999999999998</v>
      </c>
      <c r="AC23" s="5">
        <v>0.01</v>
      </c>
      <c r="AD23" s="5">
        <v>1182.44</v>
      </c>
      <c r="AE23" s="5">
        <v>0.89</v>
      </c>
      <c r="AF23" s="5">
        <v>53.76</v>
      </c>
      <c r="AG23" s="5">
        <v>0.04</v>
      </c>
      <c r="AH23" s="5">
        <v>0</v>
      </c>
      <c r="AI23" s="5">
        <v>0</v>
      </c>
      <c r="AJ23" s="5">
        <v>16.239999999999998</v>
      </c>
      <c r="AK23" s="5">
        <v>0.01</v>
      </c>
      <c r="AL23" s="5">
        <v>6326.56</v>
      </c>
      <c r="AM23" s="5">
        <v>4.78</v>
      </c>
      <c r="AN23" s="5">
        <v>13.44</v>
      </c>
      <c r="AO23" s="5">
        <v>0.01</v>
      </c>
      <c r="AP23" s="5">
        <v>14.76</v>
      </c>
      <c r="AQ23" s="5">
        <v>0.01</v>
      </c>
      <c r="AR23" s="5">
        <v>8.16</v>
      </c>
      <c r="AS23" s="5">
        <v>0.01</v>
      </c>
      <c r="AT23" s="5">
        <v>996.96</v>
      </c>
      <c r="AU23" s="5">
        <v>0.75</v>
      </c>
      <c r="AV23" s="5">
        <v>1.64</v>
      </c>
      <c r="AW23" s="5">
        <v>0</v>
      </c>
      <c r="AX23" s="5">
        <v>1746.08</v>
      </c>
      <c r="AY23" s="5">
        <v>1.32</v>
      </c>
      <c r="AZ23" s="5">
        <v>53.52</v>
      </c>
      <c r="BA23" s="5">
        <v>0.04</v>
      </c>
      <c r="BB23" s="5">
        <v>55271.56</v>
      </c>
      <c r="BC23" s="5">
        <v>41.74</v>
      </c>
      <c r="BD23" s="5">
        <v>10783.48</v>
      </c>
      <c r="BE23" s="5">
        <v>8.14</v>
      </c>
      <c r="BF23" s="5">
        <v>2632</v>
      </c>
      <c r="BG23" s="5">
        <v>1.99</v>
      </c>
      <c r="BH23" s="5">
        <v>13168.68</v>
      </c>
      <c r="BI23" s="5">
        <v>9.9499999999999993</v>
      </c>
      <c r="BJ23" s="5">
        <v>1812.92</v>
      </c>
      <c r="BK23" s="5">
        <v>1.37</v>
      </c>
      <c r="BL23" s="5">
        <v>120.4</v>
      </c>
      <c r="BM23" s="5">
        <v>0.09</v>
      </c>
      <c r="BN23" s="5">
        <v>0</v>
      </c>
      <c r="BO23" s="5">
        <v>0</v>
      </c>
      <c r="BP23" s="5">
        <v>0</v>
      </c>
      <c r="BQ23" s="5">
        <v>0</v>
      </c>
      <c r="BR23" s="5">
        <v>2518.08</v>
      </c>
      <c r="BS23" s="5">
        <v>1.9</v>
      </c>
      <c r="BT23" s="5">
        <v>6636.68</v>
      </c>
      <c r="BU23" s="5">
        <v>5.01</v>
      </c>
      <c r="BV23" s="5">
        <v>1869.12</v>
      </c>
      <c r="BW23" s="5">
        <v>1.41</v>
      </c>
      <c r="BX23" s="5">
        <v>554.96</v>
      </c>
      <c r="BY23" s="5">
        <v>0.42</v>
      </c>
      <c r="BZ23" s="5">
        <v>41.64</v>
      </c>
      <c r="CA23" s="5">
        <v>0.03</v>
      </c>
      <c r="CB23" s="5">
        <v>1.8</v>
      </c>
      <c r="CC23" s="5">
        <v>0</v>
      </c>
      <c r="CD23" s="5">
        <v>202</v>
      </c>
      <c r="CE23" s="5">
        <v>0.15</v>
      </c>
      <c r="CF23" s="5">
        <v>0</v>
      </c>
      <c r="CG23" s="5">
        <v>0</v>
      </c>
      <c r="CH23" s="5">
        <v>39</v>
      </c>
      <c r="CI23" s="5">
        <v>0.03</v>
      </c>
      <c r="CJ23" s="5">
        <v>681.88</v>
      </c>
      <c r="CK23" s="5">
        <v>0.51</v>
      </c>
      <c r="CL23" s="5">
        <v>892.6</v>
      </c>
      <c r="CM23" s="5">
        <v>0.67</v>
      </c>
      <c r="CN23" s="5">
        <v>53.84</v>
      </c>
      <c r="CO23" s="5">
        <v>0.04</v>
      </c>
      <c r="CP23" s="5">
        <v>0</v>
      </c>
      <c r="CQ23" s="5">
        <v>0</v>
      </c>
      <c r="CR23" s="5">
        <v>0</v>
      </c>
      <c r="CS23" s="5">
        <v>0</v>
      </c>
      <c r="CT23" s="5">
        <v>62.08</v>
      </c>
      <c r="CU23" s="5">
        <v>0.05</v>
      </c>
      <c r="CV23" s="5">
        <v>20095.439999999999</v>
      </c>
      <c r="CW23" s="5">
        <v>15.18</v>
      </c>
      <c r="CX23" s="5">
        <v>0</v>
      </c>
      <c r="CY23" s="5">
        <v>0</v>
      </c>
    </row>
    <row r="24" spans="1:103">
      <c r="A24" s="4">
        <v>291</v>
      </c>
      <c r="B24" s="4" t="s">
        <v>102</v>
      </c>
      <c r="C24" s="4" t="s">
        <v>126</v>
      </c>
      <c r="D24" s="4" t="s">
        <v>127</v>
      </c>
      <c r="E24" s="5">
        <v>93584.52</v>
      </c>
      <c r="F24" s="5">
        <v>10.36</v>
      </c>
      <c r="G24" s="5">
        <v>0.01</v>
      </c>
      <c r="H24" s="5">
        <v>468.56</v>
      </c>
      <c r="I24" s="5">
        <v>0.5</v>
      </c>
      <c r="J24" s="5">
        <v>107.2</v>
      </c>
      <c r="K24" s="5">
        <v>0.11</v>
      </c>
      <c r="L24" s="5">
        <v>83.16</v>
      </c>
      <c r="M24" s="5">
        <v>0.09</v>
      </c>
      <c r="N24" s="5">
        <v>505.08</v>
      </c>
      <c r="O24" s="5">
        <v>0.54</v>
      </c>
      <c r="P24" s="5">
        <v>0</v>
      </c>
      <c r="Q24" s="5">
        <v>0</v>
      </c>
      <c r="R24" s="5">
        <v>0</v>
      </c>
      <c r="S24" s="5">
        <v>0</v>
      </c>
      <c r="T24" s="5">
        <v>61.08</v>
      </c>
      <c r="U24" s="5">
        <v>7.0000000000000007E-2</v>
      </c>
      <c r="V24" s="5">
        <v>0</v>
      </c>
      <c r="W24" s="5">
        <v>0</v>
      </c>
      <c r="X24" s="5">
        <v>3.08</v>
      </c>
      <c r="Y24" s="5">
        <v>0</v>
      </c>
      <c r="Z24" s="5">
        <v>0</v>
      </c>
      <c r="AA24" s="5">
        <v>0</v>
      </c>
      <c r="AB24" s="5">
        <v>0</v>
      </c>
      <c r="AC24" s="5">
        <v>0</v>
      </c>
      <c r="AD24" s="5">
        <v>833.6</v>
      </c>
      <c r="AE24" s="5">
        <v>0.89</v>
      </c>
      <c r="AF24" s="5">
        <v>10.56</v>
      </c>
      <c r="AG24" s="5">
        <v>0.01</v>
      </c>
      <c r="AH24" s="5">
        <v>0</v>
      </c>
      <c r="AI24" s="5">
        <v>0</v>
      </c>
      <c r="AJ24" s="5">
        <v>0</v>
      </c>
      <c r="AK24" s="5">
        <v>0</v>
      </c>
      <c r="AL24" s="5">
        <v>1805.24</v>
      </c>
      <c r="AM24" s="5">
        <v>1.93</v>
      </c>
      <c r="AN24" s="5">
        <v>4.08</v>
      </c>
      <c r="AO24" s="5">
        <v>0</v>
      </c>
      <c r="AP24" s="5">
        <v>10.56</v>
      </c>
      <c r="AQ24" s="5">
        <v>0.01</v>
      </c>
      <c r="AR24" s="5">
        <v>2.52</v>
      </c>
      <c r="AS24" s="5">
        <v>0</v>
      </c>
      <c r="AT24" s="5">
        <v>306.32</v>
      </c>
      <c r="AU24" s="5">
        <v>0.33</v>
      </c>
      <c r="AV24" s="5">
        <v>2.16</v>
      </c>
      <c r="AW24" s="5">
        <v>0</v>
      </c>
      <c r="AX24" s="5">
        <v>1847</v>
      </c>
      <c r="AY24" s="5">
        <v>1.97</v>
      </c>
      <c r="AZ24" s="5">
        <v>50.08</v>
      </c>
      <c r="BA24" s="5">
        <v>0.05</v>
      </c>
      <c r="BB24" s="5">
        <v>31437.599999999999</v>
      </c>
      <c r="BC24" s="5">
        <v>33.590000000000003</v>
      </c>
      <c r="BD24" s="5">
        <v>2702.56</v>
      </c>
      <c r="BE24" s="5">
        <v>2.89</v>
      </c>
      <c r="BF24" s="5">
        <v>2470.7600000000002</v>
      </c>
      <c r="BG24" s="5">
        <v>2.64</v>
      </c>
      <c r="BH24" s="5">
        <v>12976.28</v>
      </c>
      <c r="BI24" s="5">
        <v>13.87</v>
      </c>
      <c r="BJ24" s="5">
        <v>1439.52</v>
      </c>
      <c r="BK24" s="5">
        <v>1.54</v>
      </c>
      <c r="BL24" s="5">
        <v>214.6</v>
      </c>
      <c r="BM24" s="5">
        <v>0.23</v>
      </c>
      <c r="BN24" s="5">
        <v>0</v>
      </c>
      <c r="BO24" s="5">
        <v>0</v>
      </c>
      <c r="BP24" s="5">
        <v>0</v>
      </c>
      <c r="BQ24" s="5">
        <v>0</v>
      </c>
      <c r="BR24" s="5">
        <v>2274.36</v>
      </c>
      <c r="BS24" s="5">
        <v>2.4300000000000002</v>
      </c>
      <c r="BT24" s="5">
        <v>4884.72</v>
      </c>
      <c r="BU24" s="5">
        <v>5.22</v>
      </c>
      <c r="BV24" s="5">
        <v>404.8</v>
      </c>
      <c r="BW24" s="5">
        <v>0.43</v>
      </c>
      <c r="BX24" s="5">
        <v>713.88</v>
      </c>
      <c r="BY24" s="5">
        <v>0.76</v>
      </c>
      <c r="BZ24" s="5">
        <v>125.84</v>
      </c>
      <c r="CA24" s="5">
        <v>0.13</v>
      </c>
      <c r="CB24" s="5">
        <v>0.76</v>
      </c>
      <c r="CC24" s="5">
        <v>0</v>
      </c>
      <c r="CD24" s="5">
        <v>211.08</v>
      </c>
      <c r="CE24" s="5">
        <v>0.23</v>
      </c>
      <c r="CF24" s="5">
        <v>0</v>
      </c>
      <c r="CG24" s="5">
        <v>0</v>
      </c>
      <c r="CH24" s="5">
        <v>23.32</v>
      </c>
      <c r="CI24" s="5">
        <v>0.02</v>
      </c>
      <c r="CJ24" s="5">
        <v>275.2</v>
      </c>
      <c r="CK24" s="5">
        <v>0.28999999999999998</v>
      </c>
      <c r="CL24" s="5">
        <v>73.040000000000006</v>
      </c>
      <c r="CM24" s="5">
        <v>0.08</v>
      </c>
      <c r="CN24" s="5">
        <v>0</v>
      </c>
      <c r="CO24" s="5">
        <v>0</v>
      </c>
      <c r="CP24" s="5">
        <v>0</v>
      </c>
      <c r="CQ24" s="5">
        <v>0</v>
      </c>
      <c r="CR24" s="5">
        <v>0</v>
      </c>
      <c r="CS24" s="5">
        <v>0</v>
      </c>
      <c r="CT24" s="5">
        <v>20.440000000000001</v>
      </c>
      <c r="CU24" s="5">
        <v>0.02</v>
      </c>
      <c r="CV24" s="5">
        <v>27225.119999999999</v>
      </c>
      <c r="CW24" s="5">
        <v>29.09</v>
      </c>
      <c r="CX24" s="5">
        <v>0</v>
      </c>
      <c r="CY24" s="5">
        <v>0</v>
      </c>
    </row>
    <row r="25" spans="1:103">
      <c r="B25" s="4" t="s">
        <v>103</v>
      </c>
      <c r="E25" s="5">
        <f>SUM(E2:E24)</f>
        <v>1554940.68</v>
      </c>
      <c r="F25" s="5">
        <f>SUM(F2:F24)</f>
        <v>1643.0800000000002</v>
      </c>
      <c r="G25" s="5">
        <f>(F25/$E25)*100</f>
        <v>0.10566833970798166</v>
      </c>
      <c r="H25" s="5">
        <f>SUM(H2:H24)</f>
        <v>26823.16</v>
      </c>
      <c r="I25" s="5">
        <f>(H25/$E25)*100</f>
        <v>1.7250278640854648</v>
      </c>
      <c r="J25" s="5">
        <f>SUM(J2:J24)</f>
        <v>6682.7599999999993</v>
      </c>
      <c r="K25" s="5">
        <f>(J25/$E25)*100</f>
        <v>0.42977588058214544</v>
      </c>
      <c r="L25" s="5">
        <f>SUM(L2:L24)</f>
        <v>5375.72</v>
      </c>
      <c r="M25" s="5">
        <f>(L25/$E25)*100</f>
        <v>0.34571865468205515</v>
      </c>
      <c r="N25" s="5">
        <f>SUM(N2:N24)</f>
        <v>16591.72</v>
      </c>
      <c r="O25" s="5">
        <f>(N25/$E25)*100</f>
        <v>1.0670323449252097</v>
      </c>
      <c r="P25" s="5">
        <f>SUM(P2:P24)</f>
        <v>0</v>
      </c>
      <c r="Q25" s="5">
        <f>(P25/$E25)*100</f>
        <v>0</v>
      </c>
      <c r="R25" s="5">
        <f>SUM(R2:R24)</f>
        <v>246.96</v>
      </c>
      <c r="S25" s="5">
        <f>(R25/$E25)*100</f>
        <v>1.5882277901430941E-2</v>
      </c>
      <c r="T25" s="5">
        <f>SUM(T2:T24)</f>
        <v>2545.92</v>
      </c>
      <c r="U25" s="5">
        <f>(T25/$E25)*100</f>
        <v>0.16373100483807523</v>
      </c>
      <c r="V25" s="5">
        <f>SUM(V2:V24)</f>
        <v>7.8</v>
      </c>
      <c r="W25" s="5">
        <f>(V25/$E25)*100</f>
        <v>5.016268530578285E-4</v>
      </c>
      <c r="X25" s="5">
        <f>SUM(X2:X24)</f>
        <v>394.44</v>
      </c>
      <c r="Y25" s="5">
        <f>(X25/$E25)*100</f>
        <v>2.5366884092324345E-2</v>
      </c>
      <c r="Z25" s="5">
        <f>SUM(Z2:Z24)</f>
        <v>117.28</v>
      </c>
      <c r="AA25" s="5">
        <f>(Z25/$E25)*100</f>
        <v>7.5424099136695046E-3</v>
      </c>
      <c r="AB25" s="5">
        <f>SUM(AB2:AB24)</f>
        <v>368.67999999999995</v>
      </c>
      <c r="AC25" s="5">
        <f>(AB25/$E25)*100</f>
        <v>2.3710229254533359E-2</v>
      </c>
      <c r="AD25" s="5">
        <f>SUM(AD2:AD24)</f>
        <v>12916.36</v>
      </c>
      <c r="AE25" s="5">
        <f>(AD25/$E25)*100</f>
        <v>0.83066577176436085</v>
      </c>
      <c r="AF25" s="5">
        <f>SUM(AF2:AF24)</f>
        <v>909.04000000000008</v>
      </c>
      <c r="AG25" s="5">
        <f>(AF25/$E25)*100</f>
        <v>5.8461394167139559E-2</v>
      </c>
      <c r="AH25" s="5">
        <f>SUM(AH2:AH24)</f>
        <v>475.11999999999995</v>
      </c>
      <c r="AI25" s="5">
        <f>(AH25/$E25)*100</f>
        <v>3.0555506464722496E-2</v>
      </c>
      <c r="AJ25" s="5">
        <f>SUM(AJ2:AJ24)</f>
        <v>24.759999999999998</v>
      </c>
      <c r="AK25" s="5">
        <f>(AJ25/$E25)*100</f>
        <v>1.5923437027835687E-3</v>
      </c>
      <c r="AL25" s="5">
        <f>SUM(AL2:AL24)</f>
        <v>158915.16</v>
      </c>
      <c r="AM25" s="5">
        <f>(AL25/$E25)*100</f>
        <v>10.220014309484785</v>
      </c>
      <c r="AN25" s="5">
        <f>SUM(AN2:AN24)</f>
        <v>223.43999999999997</v>
      </c>
      <c r="AO25" s="5">
        <f>(AN25/$E25)*100</f>
        <v>1.4369680006056564E-2</v>
      </c>
      <c r="AP25" s="5">
        <f>SUM(AP2:AP24)</f>
        <v>202.2</v>
      </c>
      <c r="AQ25" s="5">
        <f>(AP25/$E25)*100</f>
        <v>1.3003711498499094E-2</v>
      </c>
      <c r="AR25" s="5">
        <f>SUM(AR2:AR24)</f>
        <v>443.68</v>
      </c>
      <c r="AS25" s="5">
        <f>(AR25/$E25)*100</f>
        <v>2.8533564380089405E-2</v>
      </c>
      <c r="AT25" s="5">
        <f>SUM(AT2:AT24)</f>
        <v>14746.36</v>
      </c>
      <c r="AU25" s="5">
        <f>(AT25/$E25)*100</f>
        <v>0.94835514882792826</v>
      </c>
      <c r="AV25" s="5">
        <f>SUM(AV2:AV24)</f>
        <v>128.6</v>
      </c>
      <c r="AW25" s="5">
        <f>(AV25/$E25)*100</f>
        <v>8.2704119619534302E-3</v>
      </c>
      <c r="AX25" s="5">
        <f>SUM(AX2:AX24)</f>
        <v>34718.519999999997</v>
      </c>
      <c r="AY25" s="5">
        <f>(AX25/$E25)*100</f>
        <v>2.2327874269776</v>
      </c>
      <c r="AZ25" s="5">
        <f>SUM(AZ2:AZ24)</f>
        <v>1278.8399999999999</v>
      </c>
      <c r="BA25" s="5">
        <f>(AZ25/$E25)*100</f>
        <v>8.2243651892881214E-2</v>
      </c>
      <c r="BB25" s="5">
        <f>SUM(BB2:BB24)</f>
        <v>547625.96000000008</v>
      </c>
      <c r="BC25" s="5">
        <f>(BB25/$E25)*100</f>
        <v>35.218447047124656</v>
      </c>
      <c r="BD25" s="5">
        <f>SUM(BD2:BD24)</f>
        <v>88633.239999999976</v>
      </c>
      <c r="BE25" s="5">
        <f>(BD25/$E25)*100</f>
        <v>5.7001042637845183</v>
      </c>
      <c r="BF25" s="5">
        <f>SUM(BF2:BF24)</f>
        <v>30229.08</v>
      </c>
      <c r="BG25" s="5">
        <f>(BF25/$E25)*100</f>
        <v>1.9440664450299159</v>
      </c>
      <c r="BH25" s="5">
        <f>SUM(BH2:BH24)</f>
        <v>192475.36</v>
      </c>
      <c r="BI25" s="5">
        <f>(BH25/$E25)*100</f>
        <v>12.378308862560596</v>
      </c>
      <c r="BJ25" s="5">
        <f>SUM(BJ2:BJ24)</f>
        <v>23864.16</v>
      </c>
      <c r="BK25" s="5">
        <f>(BJ25/$E25)*100</f>
        <v>1.5347312155985271</v>
      </c>
      <c r="BL25" s="5">
        <f>SUM(BL2:BL24)</f>
        <v>1760.6399999999999</v>
      </c>
      <c r="BM25" s="5">
        <f>(BL25/$E25)*100</f>
        <v>0.11322875673945322</v>
      </c>
      <c r="BN25" s="5">
        <f>SUM(BN2:BN24)</f>
        <v>0</v>
      </c>
      <c r="BO25" s="5">
        <f>(BN25/$E25)*100</f>
        <v>0</v>
      </c>
      <c r="BP25" s="5">
        <f>SUM(BP2:BP24)</f>
        <v>0</v>
      </c>
      <c r="BQ25" s="5">
        <f>(BP25/$E25)*100</f>
        <v>0</v>
      </c>
      <c r="BR25" s="5">
        <f>SUM(BR2:BR24)</f>
        <v>33703.800000000003</v>
      </c>
      <c r="BS25" s="5">
        <f>(BR25/$E25)*100</f>
        <v>2.1675296320628772</v>
      </c>
      <c r="BT25" s="5">
        <f>SUM(BT2:BT24)</f>
        <v>77976.920000000013</v>
      </c>
      <c r="BU25" s="5">
        <f>(BT25/$E25)*100</f>
        <v>5.0147842295823155</v>
      </c>
      <c r="BV25" s="5">
        <f>SUM(BV2:BV24)</f>
        <v>13741.2</v>
      </c>
      <c r="BW25" s="5">
        <f>(BV25/$E25)*100</f>
        <v>0.88371216836387623</v>
      </c>
      <c r="BX25" s="5">
        <f>SUM(BX2:BX24)</f>
        <v>8700.5600000000013</v>
      </c>
      <c r="BY25" s="5">
        <f>(BX25/$E25)*100</f>
        <v>0.55954288880010528</v>
      </c>
      <c r="BZ25" s="5">
        <f>SUM(BZ2:BZ24)</f>
        <v>1997.2</v>
      </c>
      <c r="CA25" s="5">
        <f>(BZ25/$E25)*100</f>
        <v>0.12844219883680708</v>
      </c>
      <c r="CB25" s="5">
        <f>SUM(CB2:CB24)</f>
        <v>13.960000000000004</v>
      </c>
      <c r="CC25" s="5">
        <f>(CB25/$E25)*100</f>
        <v>8.9778344470349861E-4</v>
      </c>
      <c r="CD25" s="5">
        <f>SUM(CD2:CD24)</f>
        <v>2711.0399999999995</v>
      </c>
      <c r="CE25" s="5">
        <f>(CD25/$E25)*100</f>
        <v>0.17435005945049939</v>
      </c>
      <c r="CF25" s="5">
        <f>SUM(CF2:CF24)</f>
        <v>0</v>
      </c>
      <c r="CG25" s="5">
        <f>(CF25/$E25)*100</f>
        <v>0</v>
      </c>
      <c r="CH25" s="5">
        <f>SUM(CH2:CH24)</f>
        <v>734.96</v>
      </c>
      <c r="CI25" s="5">
        <f>(CH25/$E25)*100</f>
        <v>4.7266111785048935E-2</v>
      </c>
      <c r="CJ25" s="5">
        <f>SUM(CJ2:CJ24)</f>
        <v>9418.8399999999983</v>
      </c>
      <c r="CK25" s="5">
        <f>(CJ25/$E25)*100</f>
        <v>0.60573629085323044</v>
      </c>
      <c r="CL25" s="5">
        <f>SUM(CL2:CL24)</f>
        <v>10462.000000000002</v>
      </c>
      <c r="CM25" s="5">
        <f>(CL25/$E25)*100</f>
        <v>0.6728230944475645</v>
      </c>
      <c r="CN25" s="5">
        <f>SUM(CN2:CN24)</f>
        <v>4136.8</v>
      </c>
      <c r="CO25" s="5">
        <f>(CN25/$E25)*100</f>
        <v>0.2660423032986699</v>
      </c>
      <c r="CP25" s="5">
        <f>SUM(CP2:CP24)</f>
        <v>0</v>
      </c>
      <c r="CQ25" s="5">
        <f>(CP25/$E25)*100</f>
        <v>0</v>
      </c>
      <c r="CR25" s="5">
        <f>SUM(CR2:CR24)</f>
        <v>0</v>
      </c>
      <c r="CS25" s="5">
        <f>(CR25/$E25)*100</f>
        <v>0</v>
      </c>
      <c r="CT25" s="5">
        <f>SUM(CT2:CT24)</f>
        <v>1761.4800000000002</v>
      </c>
      <c r="CU25" s="5">
        <f>(CT25/$E25)*100</f>
        <v>0.11328277809285948</v>
      </c>
      <c r="CV25" s="5">
        <f>SUM(CV2:CV24)</f>
        <v>219213.87999999998</v>
      </c>
      <c r="CW25" s="5">
        <f>(CV25/$E25)*100</f>
        <v>14.097893432179031</v>
      </c>
      <c r="CX25" s="5">
        <f>SUM(CX2:CX24)</f>
        <v>0</v>
      </c>
      <c r="CY25" s="5">
        <f>(CX25/$E25)*100</f>
        <v>0</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638D3C-1CBC-4FCD-8306-B664C67AF004}">
  <sheetPr>
    <tabColor theme="4" tint="0.79998168889431442"/>
  </sheetPr>
  <dimension ref="A1:AH65"/>
  <sheetViews>
    <sheetView zoomScale="90" zoomScaleNormal="90" workbookViewId="0">
      <pane ySplit="10" topLeftCell="A11" activePane="bottomLeft" state="frozen"/>
      <selection activeCell="P30" sqref="P30"/>
      <selection pane="bottomLeft" activeCell="K39" sqref="K39"/>
    </sheetView>
  </sheetViews>
  <sheetFormatPr defaultColWidth="8.81640625" defaultRowHeight="14.5"/>
  <cols>
    <col min="1" max="1" width="4.90625" style="12" customWidth="1"/>
    <col min="2" max="2" width="8" style="9" customWidth="1"/>
    <col min="3" max="3" width="9.453125" style="9" customWidth="1"/>
    <col min="4" max="4" width="8.1796875" style="9" customWidth="1"/>
    <col min="5" max="5" width="5.81640625" style="9" customWidth="1"/>
    <col min="6" max="6" width="9.90625" style="9" customWidth="1"/>
    <col min="7" max="7" width="10" style="9" customWidth="1"/>
    <col min="8" max="8" width="7.1796875" style="9" customWidth="1"/>
    <col min="9" max="9" width="7.08984375" style="9" customWidth="1"/>
    <col min="10" max="10" width="7" style="9" customWidth="1"/>
    <col min="11" max="12" width="8.1796875" style="9" customWidth="1"/>
    <col min="13" max="13" width="7.08984375" style="9" customWidth="1"/>
    <col min="14" max="14" width="7.1796875" style="9" customWidth="1"/>
    <col min="15" max="15" width="7.453125" style="9" customWidth="1"/>
    <col min="16" max="16" width="7.54296875" style="9" customWidth="1"/>
    <col min="17" max="17" width="5.54296875" style="9" customWidth="1"/>
    <col min="18" max="18" width="7.6328125" style="9" customWidth="1"/>
    <col min="19" max="19" width="10.6328125" style="9" customWidth="1"/>
    <col min="20" max="20" width="7.08984375" style="9" customWidth="1"/>
    <col min="21" max="21" width="6" style="9" customWidth="1"/>
    <col min="22" max="22" width="7.81640625" style="12" customWidth="1"/>
    <col min="23" max="23" width="8.81640625" style="219"/>
    <col min="24" max="25" width="14.453125" style="219" customWidth="1"/>
    <col min="26" max="26" width="22.08984375" style="219" bestFit="1" customWidth="1"/>
    <col min="27" max="31" width="14.453125" style="219" customWidth="1"/>
    <col min="32" max="32" width="18.36328125" style="219" bestFit="1" customWidth="1"/>
    <col min="33" max="33" width="14.453125" style="219" customWidth="1"/>
    <col min="34" max="34" width="4.90625" style="219" customWidth="1"/>
    <col min="35" max="16384" width="8.81640625" style="9"/>
  </cols>
  <sheetData>
    <row r="1" spans="1:34">
      <c r="B1" s="12"/>
      <c r="C1" s="12"/>
      <c r="D1" s="12"/>
      <c r="E1" s="12"/>
      <c r="F1" s="12"/>
      <c r="G1" s="12"/>
      <c r="H1" s="12"/>
      <c r="I1" s="12"/>
      <c r="J1" s="12"/>
      <c r="K1" s="12"/>
      <c r="L1" s="12"/>
      <c r="M1" s="12"/>
      <c r="N1" s="12"/>
      <c r="O1" s="12"/>
      <c r="P1" s="12"/>
      <c r="Q1" s="12"/>
      <c r="R1" s="12"/>
      <c r="S1" s="12"/>
      <c r="T1" s="12"/>
      <c r="U1" s="12"/>
    </row>
    <row r="2" spans="1:34" ht="19" thickBot="1">
      <c r="B2" s="143" t="s">
        <v>338</v>
      </c>
      <c r="C2" s="118"/>
      <c r="D2" s="118"/>
      <c r="E2" s="118"/>
      <c r="F2" s="118"/>
      <c r="G2" s="118"/>
      <c r="H2" s="118"/>
      <c r="I2" s="12"/>
      <c r="J2" s="118"/>
      <c r="K2" s="12"/>
      <c r="L2" s="118"/>
      <c r="M2" s="12"/>
      <c r="N2" s="118"/>
      <c r="O2" s="12"/>
      <c r="P2" s="118"/>
      <c r="Q2" s="12"/>
      <c r="R2" s="118"/>
      <c r="S2" s="12"/>
      <c r="T2" s="118"/>
      <c r="U2" s="12"/>
    </row>
    <row r="3" spans="1:34" ht="16" thickBot="1">
      <c r="B3" s="281" t="s">
        <v>0</v>
      </c>
      <c r="C3" s="282"/>
      <c r="D3" s="118"/>
      <c r="E3" s="12"/>
      <c r="F3" s="118"/>
      <c r="G3" s="12"/>
      <c r="H3" s="118"/>
      <c r="I3" s="12"/>
      <c r="J3" s="118"/>
      <c r="K3" s="12"/>
      <c r="L3" s="118"/>
      <c r="M3" s="12"/>
      <c r="N3" s="118"/>
      <c r="O3" s="12"/>
      <c r="P3" s="118"/>
      <c r="Q3" s="12"/>
      <c r="R3" s="118"/>
      <c r="S3" s="12"/>
      <c r="T3" s="118"/>
      <c r="U3" s="12"/>
    </row>
    <row r="4" spans="1:34">
      <c r="B4" s="12"/>
      <c r="C4" s="118"/>
      <c r="D4" s="118"/>
      <c r="E4" s="118"/>
      <c r="F4" s="118"/>
      <c r="G4" s="118"/>
      <c r="H4" s="118"/>
      <c r="I4" s="12"/>
      <c r="J4" s="118"/>
      <c r="K4" s="12"/>
      <c r="L4" s="118"/>
      <c r="M4" s="12"/>
      <c r="N4" s="118"/>
      <c r="O4" s="12"/>
      <c r="P4" s="118"/>
      <c r="Q4" s="12"/>
      <c r="R4" s="118"/>
      <c r="S4" s="12"/>
      <c r="T4" s="118"/>
      <c r="U4" s="12"/>
    </row>
    <row r="5" spans="1:34" s="264" customFormat="1">
      <c r="A5" s="16"/>
      <c r="B5" s="16" t="s">
        <v>307</v>
      </c>
      <c r="C5" s="118"/>
      <c r="D5" s="118"/>
      <c r="E5" s="118"/>
      <c r="F5" s="118"/>
      <c r="G5" s="118"/>
      <c r="H5" s="118"/>
      <c r="I5" s="16"/>
      <c r="J5" s="118"/>
      <c r="K5" s="16"/>
      <c r="L5" s="118"/>
      <c r="M5" s="16"/>
      <c r="N5" s="118"/>
      <c r="O5" s="16"/>
      <c r="P5" s="118"/>
      <c r="Q5" s="16"/>
      <c r="R5" s="118"/>
      <c r="S5" s="16"/>
      <c r="T5" s="118"/>
      <c r="U5" s="16"/>
      <c r="V5" s="16"/>
      <c r="W5" s="271"/>
      <c r="X5" s="271"/>
      <c r="Y5" s="271"/>
      <c r="Z5" s="271"/>
      <c r="AA5" s="271"/>
      <c r="AB5" s="271"/>
      <c r="AC5" s="271"/>
      <c r="AD5" s="271"/>
      <c r="AE5" s="271"/>
      <c r="AF5" s="271"/>
      <c r="AG5" s="271"/>
      <c r="AH5" s="271"/>
    </row>
    <row r="6" spans="1:34" s="264" customFormat="1">
      <c r="A6" s="16"/>
      <c r="B6" s="118" t="s">
        <v>349</v>
      </c>
      <c r="C6" s="118"/>
      <c r="D6" s="118"/>
      <c r="E6" s="118"/>
      <c r="F6" s="118"/>
      <c r="G6" s="118"/>
      <c r="H6" s="118"/>
      <c r="I6" s="16"/>
      <c r="J6" s="118"/>
      <c r="K6" s="16"/>
      <c r="L6" s="118"/>
      <c r="M6" s="16"/>
      <c r="N6" s="118"/>
      <c r="O6" s="16"/>
      <c r="P6" s="118"/>
      <c r="Q6" s="16"/>
      <c r="R6" s="118"/>
      <c r="S6" s="16"/>
      <c r="T6" s="118"/>
      <c r="U6" s="16"/>
      <c r="V6" s="16"/>
      <c r="W6" s="271"/>
      <c r="X6" s="271"/>
      <c r="Y6" s="271"/>
      <c r="Z6" s="271"/>
      <c r="AA6" s="271"/>
      <c r="AB6" s="271"/>
      <c r="AC6" s="271"/>
      <c r="AD6" s="271"/>
      <c r="AE6" s="271"/>
      <c r="AF6" s="271"/>
      <c r="AG6" s="271"/>
      <c r="AH6" s="271"/>
    </row>
    <row r="7" spans="1:34" s="264" customFormat="1">
      <c r="A7" s="16"/>
      <c r="B7" s="16" t="s">
        <v>5</v>
      </c>
      <c r="C7" s="16"/>
      <c r="D7" s="16" t="s">
        <v>7</v>
      </c>
      <c r="E7" s="16"/>
      <c r="F7" s="16" t="s">
        <v>306</v>
      </c>
      <c r="G7" s="16"/>
      <c r="H7" s="16" t="s">
        <v>9</v>
      </c>
      <c r="I7" s="16"/>
      <c r="J7" s="16" t="s">
        <v>294</v>
      </c>
      <c r="K7" s="16"/>
      <c r="L7" s="16" t="s">
        <v>296</v>
      </c>
      <c r="M7" s="16"/>
      <c r="N7" s="16" t="s">
        <v>298</v>
      </c>
      <c r="O7" s="16"/>
      <c r="P7" s="16" t="s">
        <v>300</v>
      </c>
      <c r="Q7" s="16"/>
      <c r="R7" s="16" t="s">
        <v>302</v>
      </c>
      <c r="S7" s="16"/>
      <c r="T7" s="16" t="s">
        <v>304</v>
      </c>
      <c r="U7" s="16"/>
      <c r="V7" s="16"/>
      <c r="W7" s="271"/>
      <c r="X7" s="271"/>
      <c r="Y7" s="219"/>
      <c r="Z7" s="271"/>
      <c r="AA7" s="271"/>
      <c r="AB7" s="271"/>
      <c r="AC7" s="271"/>
      <c r="AD7" s="271"/>
      <c r="AE7" s="271"/>
      <c r="AF7" s="271"/>
      <c r="AG7" s="271"/>
      <c r="AH7" s="271"/>
    </row>
    <row r="8" spans="1:34" s="264" customFormat="1">
      <c r="A8" s="16"/>
      <c r="B8" s="16" t="s">
        <v>292</v>
      </c>
      <c r="C8" s="16"/>
      <c r="D8" s="16" t="s">
        <v>291</v>
      </c>
      <c r="E8" s="16"/>
      <c r="F8" s="16" t="s">
        <v>337</v>
      </c>
      <c r="G8" s="16"/>
      <c r="H8" s="16" t="s">
        <v>293</v>
      </c>
      <c r="I8" s="16"/>
      <c r="J8" s="16" t="s">
        <v>295</v>
      </c>
      <c r="K8" s="16"/>
      <c r="L8" s="16" t="s">
        <v>297</v>
      </c>
      <c r="M8" s="16"/>
      <c r="N8" s="16" t="s">
        <v>299</v>
      </c>
      <c r="O8" s="16"/>
      <c r="P8" s="16" t="s">
        <v>301</v>
      </c>
      <c r="Q8" s="16"/>
      <c r="R8" s="16" t="s">
        <v>303</v>
      </c>
      <c r="S8" s="16"/>
      <c r="T8" s="16" t="s">
        <v>305</v>
      </c>
      <c r="U8" s="16"/>
      <c r="V8" s="16"/>
      <c r="W8" s="271"/>
      <c r="X8" s="271"/>
      <c r="Y8" s="219"/>
      <c r="Z8" s="271"/>
      <c r="AA8" s="271"/>
      <c r="AB8" s="271"/>
      <c r="AC8" s="271"/>
      <c r="AD8" s="271"/>
      <c r="AE8" s="271"/>
      <c r="AF8" s="271"/>
      <c r="AG8" s="271"/>
      <c r="AH8" s="271"/>
    </row>
    <row r="9" spans="1:34" s="264" customFormat="1">
      <c r="A9" s="16"/>
      <c r="B9" s="16"/>
      <c r="C9" s="16" t="s">
        <v>13</v>
      </c>
      <c r="D9" s="16"/>
      <c r="E9" s="16" t="s">
        <v>13</v>
      </c>
      <c r="F9" s="16"/>
      <c r="G9" s="16" t="s">
        <v>13</v>
      </c>
      <c r="H9" s="16"/>
      <c r="I9" s="16" t="s">
        <v>13</v>
      </c>
      <c r="J9" s="16"/>
      <c r="K9" s="16" t="s">
        <v>13</v>
      </c>
      <c r="L9" s="16"/>
      <c r="M9" s="16" t="s">
        <v>13</v>
      </c>
      <c r="N9" s="16"/>
      <c r="O9" s="16" t="s">
        <v>13</v>
      </c>
      <c r="P9" s="16"/>
      <c r="Q9" s="16" t="s">
        <v>13</v>
      </c>
      <c r="R9" s="16"/>
      <c r="S9" s="16" t="s">
        <v>13</v>
      </c>
      <c r="T9" s="16"/>
      <c r="U9" s="16" t="s">
        <v>13</v>
      </c>
      <c r="V9" s="16" t="s">
        <v>350</v>
      </c>
      <c r="W9" s="271"/>
      <c r="X9" s="271"/>
      <c r="Y9" s="219"/>
      <c r="Z9" s="271"/>
      <c r="AA9" s="271"/>
      <c r="AB9" s="271"/>
      <c r="AC9" s="271"/>
      <c r="AD9" s="271"/>
      <c r="AE9" s="271"/>
      <c r="AF9" s="271"/>
      <c r="AG9" s="271"/>
      <c r="AH9" s="271"/>
    </row>
    <row r="10" spans="1:34" s="270" customFormat="1" ht="15" thickBot="1">
      <c r="A10" s="265" t="s">
        <v>308</v>
      </c>
      <c r="B10" s="266"/>
      <c r="C10" s="267">
        <f>SUM(C$11:C$1048576)</f>
        <v>0</v>
      </c>
      <c r="D10" s="268"/>
      <c r="E10" s="268">
        <f>SUM(E$11:E$1048576)</f>
        <v>0</v>
      </c>
      <c r="F10" s="268"/>
      <c r="G10" s="268">
        <f>SUM(G$11:G$1048576)</f>
        <v>0</v>
      </c>
      <c r="H10" s="268"/>
      <c r="I10" s="268">
        <f>SUM(I$11:I$1048576)</f>
        <v>0</v>
      </c>
      <c r="J10" s="268"/>
      <c r="K10" s="268">
        <f>SUM(K$11:K$1048576)</f>
        <v>0</v>
      </c>
      <c r="L10" s="268"/>
      <c r="M10" s="268">
        <f>SUM(M$11:M$1048576)</f>
        <v>0</v>
      </c>
      <c r="N10" s="268"/>
      <c r="O10" s="269">
        <f>SUM(O$11:O$1048576)</f>
        <v>0</v>
      </c>
      <c r="P10" s="268"/>
      <c r="Q10" s="268">
        <f>SUM(Q$11:Q$1048576)</f>
        <v>0</v>
      </c>
      <c r="R10" s="268"/>
      <c r="S10" s="268">
        <f>SUM(S$11:S$1048576)</f>
        <v>0</v>
      </c>
      <c r="T10" s="268"/>
      <c r="U10" s="268">
        <f>SUM(U$11:U$1048576)</f>
        <v>0</v>
      </c>
      <c r="V10" s="268">
        <f>SUM(C10:U10)</f>
        <v>0</v>
      </c>
      <c r="W10" s="271"/>
      <c r="X10" s="219"/>
      <c r="Y10" s="219"/>
      <c r="Z10" s="271"/>
      <c r="AA10" s="271"/>
      <c r="AB10" s="271"/>
      <c r="AC10" s="271"/>
      <c r="AD10" s="271"/>
      <c r="AE10" s="271"/>
      <c r="AF10" s="271"/>
      <c r="AG10" s="271"/>
      <c r="AH10" s="271"/>
    </row>
    <row r="11" spans="1:34">
      <c r="A11" s="12">
        <v>1</v>
      </c>
      <c r="B11" s="257"/>
      <c r="C11" s="258"/>
      <c r="D11" s="259"/>
      <c r="E11" s="258"/>
      <c r="F11" s="259"/>
      <c r="G11" s="258"/>
      <c r="H11" s="259"/>
      <c r="I11" s="258"/>
      <c r="J11" s="259"/>
      <c r="K11" s="258"/>
      <c r="L11" s="259"/>
      <c r="M11" s="258"/>
      <c r="N11" s="259"/>
      <c r="O11" s="260"/>
      <c r="P11" s="259"/>
      <c r="Q11" s="258"/>
      <c r="R11" s="259"/>
      <c r="S11" s="258"/>
      <c r="T11" s="259"/>
      <c r="U11" s="258"/>
    </row>
    <row r="12" spans="1:34">
      <c r="A12" s="12">
        <v>2</v>
      </c>
      <c r="B12" s="261"/>
      <c r="C12" s="262"/>
      <c r="D12" s="263"/>
      <c r="E12" s="262"/>
      <c r="F12" s="263"/>
      <c r="G12" s="262"/>
      <c r="H12" s="263"/>
      <c r="I12" s="262"/>
      <c r="J12" s="263"/>
      <c r="K12" s="262"/>
      <c r="L12" s="263"/>
      <c r="M12" s="262"/>
      <c r="N12" s="263"/>
      <c r="O12" s="262"/>
      <c r="P12" s="263"/>
      <c r="Q12" s="262"/>
      <c r="R12" s="263"/>
      <c r="S12" s="262"/>
      <c r="T12" s="263"/>
      <c r="U12" s="262"/>
    </row>
    <row r="13" spans="1:34">
      <c r="A13" s="12">
        <v>3</v>
      </c>
      <c r="B13" s="261"/>
      <c r="C13" s="262"/>
      <c r="D13" s="263"/>
      <c r="E13" s="262"/>
      <c r="F13" s="263"/>
      <c r="G13" s="262"/>
      <c r="H13" s="263"/>
      <c r="I13" s="262"/>
      <c r="J13" s="263"/>
      <c r="K13" s="262"/>
      <c r="L13" s="263"/>
      <c r="M13" s="262"/>
      <c r="N13" s="263"/>
      <c r="O13" s="262"/>
      <c r="P13" s="263"/>
      <c r="Q13" s="262"/>
      <c r="R13" s="263"/>
      <c r="S13" s="262"/>
      <c r="T13" s="263"/>
      <c r="U13" s="262"/>
    </row>
    <row r="14" spans="1:34">
      <c r="A14" s="12">
        <v>4</v>
      </c>
      <c r="B14" s="261"/>
      <c r="C14" s="262"/>
      <c r="D14" s="263"/>
      <c r="E14" s="262"/>
      <c r="F14" s="263"/>
      <c r="G14" s="262"/>
      <c r="H14" s="263"/>
      <c r="I14" s="262"/>
      <c r="J14" s="263"/>
      <c r="K14" s="262"/>
      <c r="L14" s="263"/>
      <c r="M14" s="262"/>
      <c r="N14" s="263"/>
      <c r="O14" s="262"/>
      <c r="P14" s="263"/>
      <c r="Q14" s="262"/>
      <c r="R14" s="263"/>
      <c r="S14" s="262"/>
      <c r="T14" s="263"/>
      <c r="U14" s="262"/>
    </row>
    <row r="15" spans="1:34">
      <c r="A15" s="12">
        <v>5</v>
      </c>
      <c r="B15" s="261"/>
      <c r="C15" s="262"/>
      <c r="D15" s="263"/>
      <c r="E15" s="262"/>
      <c r="F15" s="263"/>
      <c r="G15" s="262"/>
      <c r="H15" s="263"/>
      <c r="I15" s="262"/>
      <c r="J15" s="263"/>
      <c r="K15" s="262"/>
      <c r="L15" s="263"/>
      <c r="M15" s="262"/>
      <c r="N15" s="263"/>
      <c r="O15" s="262"/>
      <c r="P15" s="263"/>
      <c r="Q15" s="262"/>
      <c r="R15" s="263"/>
      <c r="S15" s="262"/>
      <c r="T15" s="263"/>
      <c r="U15" s="262"/>
    </row>
    <row r="16" spans="1:34">
      <c r="A16" s="12">
        <v>6</v>
      </c>
      <c r="B16" s="261"/>
      <c r="C16" s="262"/>
      <c r="D16" s="263"/>
      <c r="E16" s="262"/>
      <c r="F16" s="263"/>
      <c r="G16" s="262"/>
      <c r="H16" s="263"/>
      <c r="I16" s="262"/>
      <c r="J16" s="263"/>
      <c r="K16" s="262"/>
      <c r="L16" s="263"/>
      <c r="M16" s="262"/>
      <c r="N16" s="263"/>
      <c r="O16" s="262"/>
      <c r="P16" s="263"/>
      <c r="Q16" s="262"/>
      <c r="R16" s="263"/>
      <c r="S16" s="262"/>
      <c r="T16" s="263"/>
      <c r="U16" s="262"/>
    </row>
    <row r="17" spans="1:21">
      <c r="A17" s="12">
        <v>7</v>
      </c>
      <c r="B17" s="261"/>
      <c r="C17" s="262"/>
      <c r="D17" s="263"/>
      <c r="E17" s="262"/>
      <c r="F17" s="263"/>
      <c r="G17" s="262"/>
      <c r="H17" s="263"/>
      <c r="I17" s="262"/>
      <c r="J17" s="263"/>
      <c r="K17" s="262"/>
      <c r="L17" s="263"/>
      <c r="M17" s="262"/>
      <c r="N17" s="263"/>
      <c r="O17" s="262"/>
      <c r="P17" s="263"/>
      <c r="Q17" s="262"/>
      <c r="R17" s="263"/>
      <c r="S17" s="262"/>
      <c r="T17" s="263"/>
      <c r="U17" s="262"/>
    </row>
    <row r="18" spans="1:21">
      <c r="A18" s="12">
        <v>8</v>
      </c>
      <c r="B18" s="261"/>
      <c r="C18" s="262"/>
      <c r="D18" s="263"/>
      <c r="E18" s="262"/>
      <c r="F18" s="263"/>
      <c r="G18" s="262"/>
      <c r="H18" s="263"/>
      <c r="I18" s="262"/>
      <c r="J18" s="263"/>
      <c r="K18" s="262"/>
      <c r="L18" s="263"/>
      <c r="M18" s="262"/>
      <c r="N18" s="263"/>
      <c r="O18" s="262"/>
      <c r="P18" s="263"/>
      <c r="Q18" s="262"/>
      <c r="R18" s="263"/>
      <c r="S18" s="262"/>
      <c r="T18" s="263"/>
      <c r="U18" s="262"/>
    </row>
    <row r="19" spans="1:21">
      <c r="A19" s="12">
        <v>9</v>
      </c>
      <c r="B19" s="261"/>
      <c r="C19" s="262"/>
      <c r="D19" s="263"/>
      <c r="E19" s="262"/>
      <c r="F19" s="263"/>
      <c r="G19" s="262"/>
      <c r="H19" s="263"/>
      <c r="I19" s="262"/>
      <c r="J19" s="263"/>
      <c r="K19" s="262"/>
      <c r="L19" s="263"/>
      <c r="M19" s="262"/>
      <c r="N19" s="263"/>
      <c r="O19" s="262"/>
      <c r="P19" s="263"/>
      <c r="Q19" s="262"/>
      <c r="R19" s="263"/>
      <c r="S19" s="262"/>
      <c r="T19" s="263"/>
      <c r="U19" s="262"/>
    </row>
    <row r="20" spans="1:21">
      <c r="A20" s="12">
        <v>10</v>
      </c>
      <c r="B20" s="261"/>
      <c r="C20" s="262"/>
      <c r="D20" s="263"/>
      <c r="E20" s="262"/>
      <c r="F20" s="263"/>
      <c r="G20" s="262"/>
      <c r="H20" s="263"/>
      <c r="I20" s="262"/>
      <c r="J20" s="263"/>
      <c r="K20" s="262"/>
      <c r="L20" s="263"/>
      <c r="M20" s="262"/>
      <c r="N20" s="263"/>
      <c r="O20" s="262"/>
      <c r="P20" s="263"/>
      <c r="Q20" s="262"/>
      <c r="R20" s="263"/>
      <c r="S20" s="262"/>
      <c r="T20" s="263"/>
      <c r="U20" s="262"/>
    </row>
    <row r="21" spans="1:21">
      <c r="A21" s="12">
        <v>11</v>
      </c>
      <c r="B21" s="261"/>
      <c r="C21" s="262"/>
      <c r="D21" s="263"/>
      <c r="E21" s="262"/>
      <c r="F21" s="263"/>
      <c r="G21" s="262"/>
      <c r="H21" s="263"/>
      <c r="I21" s="262"/>
      <c r="J21" s="263"/>
      <c r="K21" s="262"/>
      <c r="L21" s="263"/>
      <c r="M21" s="262"/>
      <c r="N21" s="263"/>
      <c r="O21" s="262"/>
      <c r="P21" s="263"/>
      <c r="Q21" s="262"/>
      <c r="R21" s="263"/>
      <c r="S21" s="262"/>
      <c r="T21" s="263"/>
      <c r="U21" s="262"/>
    </row>
    <row r="22" spans="1:21">
      <c r="A22" s="12">
        <v>12</v>
      </c>
      <c r="B22" s="261"/>
      <c r="C22" s="262"/>
      <c r="D22" s="263"/>
      <c r="E22" s="262"/>
      <c r="F22" s="263"/>
      <c r="G22" s="262"/>
      <c r="H22" s="263"/>
      <c r="I22" s="262"/>
      <c r="J22" s="263"/>
      <c r="K22" s="262"/>
      <c r="L22" s="263"/>
      <c r="M22" s="262"/>
      <c r="N22" s="263"/>
      <c r="O22" s="262"/>
      <c r="P22" s="263"/>
      <c r="Q22" s="262"/>
      <c r="R22" s="263"/>
      <c r="S22" s="262"/>
      <c r="T22" s="263"/>
      <c r="U22" s="262"/>
    </row>
    <row r="23" spans="1:21">
      <c r="A23" s="12">
        <v>13</v>
      </c>
      <c r="B23" s="261"/>
      <c r="C23" s="262"/>
      <c r="D23" s="263"/>
      <c r="E23" s="262"/>
      <c r="F23" s="263"/>
      <c r="G23" s="262"/>
      <c r="H23" s="263"/>
      <c r="I23" s="262"/>
      <c r="J23" s="263"/>
      <c r="K23" s="262"/>
      <c r="L23" s="263"/>
      <c r="M23" s="262"/>
      <c r="N23" s="263"/>
      <c r="O23" s="262"/>
      <c r="P23" s="263"/>
      <c r="Q23" s="262"/>
      <c r="R23" s="263"/>
      <c r="S23" s="262"/>
      <c r="T23" s="263"/>
      <c r="U23" s="262"/>
    </row>
    <row r="24" spans="1:21">
      <c r="A24" s="12">
        <v>14</v>
      </c>
      <c r="B24" s="261"/>
      <c r="C24" s="262"/>
      <c r="D24" s="263"/>
      <c r="E24" s="262"/>
      <c r="F24" s="263"/>
      <c r="G24" s="262"/>
      <c r="H24" s="263"/>
      <c r="I24" s="262"/>
      <c r="J24" s="263"/>
      <c r="K24" s="262"/>
      <c r="L24" s="263"/>
      <c r="M24" s="262"/>
      <c r="N24" s="263"/>
      <c r="O24" s="262"/>
      <c r="P24" s="263"/>
      <c r="Q24" s="262"/>
      <c r="R24" s="263"/>
      <c r="S24" s="262"/>
      <c r="T24" s="263"/>
      <c r="U24" s="262"/>
    </row>
    <row r="25" spans="1:21">
      <c r="A25" s="12">
        <v>15</v>
      </c>
      <c r="B25" s="261"/>
      <c r="C25" s="262"/>
      <c r="D25" s="263"/>
      <c r="E25" s="262"/>
      <c r="F25" s="263"/>
      <c r="G25" s="262"/>
      <c r="H25" s="263"/>
      <c r="I25" s="262"/>
      <c r="J25" s="263"/>
      <c r="K25" s="262"/>
      <c r="L25" s="263"/>
      <c r="M25" s="262"/>
      <c r="N25" s="263"/>
      <c r="O25" s="262"/>
      <c r="P25" s="263"/>
      <c r="Q25" s="262"/>
      <c r="R25" s="263"/>
      <c r="S25" s="262"/>
      <c r="T25" s="263"/>
      <c r="U25" s="262"/>
    </row>
    <row r="26" spans="1:21">
      <c r="A26" s="12">
        <v>16</v>
      </c>
      <c r="B26" s="261"/>
      <c r="C26" s="262"/>
      <c r="D26" s="263"/>
      <c r="E26" s="262"/>
      <c r="F26" s="263"/>
      <c r="G26" s="262"/>
      <c r="H26" s="263"/>
      <c r="I26" s="262"/>
      <c r="J26" s="263"/>
      <c r="K26" s="262"/>
      <c r="L26" s="263"/>
      <c r="M26" s="262"/>
      <c r="N26" s="263"/>
      <c r="O26" s="262"/>
      <c r="P26" s="263"/>
      <c r="Q26" s="262"/>
      <c r="R26" s="263"/>
      <c r="S26" s="262"/>
      <c r="T26" s="263"/>
      <c r="U26" s="262"/>
    </row>
    <row r="27" spans="1:21">
      <c r="A27" s="12">
        <v>17</v>
      </c>
      <c r="B27" s="261"/>
      <c r="C27" s="262"/>
      <c r="D27" s="263"/>
      <c r="E27" s="262"/>
      <c r="F27" s="263"/>
      <c r="G27" s="262"/>
      <c r="H27" s="263"/>
      <c r="I27" s="262"/>
      <c r="J27" s="263"/>
      <c r="K27" s="262"/>
      <c r="L27" s="263"/>
      <c r="M27" s="262"/>
      <c r="N27" s="263"/>
      <c r="O27" s="262"/>
      <c r="P27" s="263"/>
      <c r="Q27" s="262"/>
      <c r="R27" s="263"/>
      <c r="S27" s="262"/>
      <c r="T27" s="263"/>
      <c r="U27" s="262"/>
    </row>
    <row r="28" spans="1:21">
      <c r="A28" s="12">
        <v>18</v>
      </c>
      <c r="B28" s="261"/>
      <c r="C28" s="262"/>
      <c r="D28" s="263"/>
      <c r="E28" s="262"/>
      <c r="F28" s="263"/>
      <c r="G28" s="262"/>
      <c r="H28" s="263"/>
      <c r="I28" s="262"/>
      <c r="J28" s="263"/>
      <c r="K28" s="262"/>
      <c r="L28" s="263"/>
      <c r="M28" s="262"/>
      <c r="N28" s="263"/>
      <c r="O28" s="262"/>
      <c r="P28" s="263"/>
      <c r="Q28" s="262"/>
      <c r="R28" s="263"/>
      <c r="S28" s="262"/>
      <c r="T28" s="263"/>
      <c r="U28" s="262"/>
    </row>
    <row r="29" spans="1:21">
      <c r="A29" s="12">
        <v>19</v>
      </c>
      <c r="B29" s="261"/>
      <c r="C29" s="262"/>
      <c r="D29" s="263"/>
      <c r="E29" s="262"/>
      <c r="F29" s="263"/>
      <c r="G29" s="262"/>
      <c r="H29" s="263"/>
      <c r="I29" s="262"/>
      <c r="J29" s="263"/>
      <c r="K29" s="262"/>
      <c r="L29" s="263"/>
      <c r="M29" s="262"/>
      <c r="N29" s="263"/>
      <c r="O29" s="262"/>
      <c r="P29" s="263"/>
      <c r="Q29" s="262"/>
      <c r="R29" s="263"/>
      <c r="S29" s="262"/>
      <c r="T29" s="263"/>
      <c r="U29" s="262"/>
    </row>
    <row r="30" spans="1:21">
      <c r="A30" s="12">
        <v>20</v>
      </c>
      <c r="B30" s="261"/>
      <c r="C30" s="262"/>
      <c r="D30" s="263"/>
      <c r="E30" s="262"/>
      <c r="F30" s="263"/>
      <c r="G30" s="262"/>
      <c r="H30" s="263"/>
      <c r="I30" s="262"/>
      <c r="J30" s="263"/>
      <c r="K30" s="262"/>
      <c r="L30" s="263"/>
      <c r="M30" s="262"/>
      <c r="N30" s="263"/>
      <c r="O30" s="262"/>
      <c r="P30" s="263"/>
      <c r="Q30" s="262"/>
      <c r="R30" s="263"/>
      <c r="S30" s="262"/>
      <c r="T30" s="263"/>
      <c r="U30" s="262"/>
    </row>
    <row r="31" spans="1:21">
      <c r="A31" s="12">
        <v>21</v>
      </c>
      <c r="B31" s="261"/>
      <c r="C31" s="262"/>
      <c r="D31" s="263"/>
      <c r="E31" s="262"/>
      <c r="F31" s="263"/>
      <c r="G31" s="262"/>
      <c r="H31" s="263"/>
      <c r="I31" s="262"/>
      <c r="J31" s="263"/>
      <c r="K31" s="262"/>
      <c r="L31" s="263"/>
      <c r="M31" s="262"/>
      <c r="N31" s="263"/>
      <c r="O31" s="262"/>
      <c r="P31" s="263"/>
      <c r="Q31" s="262"/>
      <c r="R31" s="263"/>
      <c r="S31" s="262"/>
      <c r="T31" s="263"/>
      <c r="U31" s="262"/>
    </row>
    <row r="32" spans="1:21">
      <c r="A32" s="12">
        <v>22</v>
      </c>
      <c r="B32" s="261"/>
      <c r="C32" s="262"/>
      <c r="D32" s="263"/>
      <c r="E32" s="262"/>
      <c r="F32" s="263"/>
      <c r="G32" s="262"/>
      <c r="H32" s="263"/>
      <c r="I32" s="262"/>
      <c r="J32" s="263"/>
      <c r="K32" s="262"/>
      <c r="L32" s="263"/>
      <c r="M32" s="262"/>
      <c r="N32" s="263"/>
      <c r="O32" s="262"/>
      <c r="P32" s="263"/>
      <c r="Q32" s="262"/>
      <c r="R32" s="263"/>
      <c r="S32" s="262"/>
      <c r="T32" s="263"/>
      <c r="U32" s="262"/>
    </row>
    <row r="33" spans="1:21">
      <c r="A33" s="12">
        <v>23</v>
      </c>
      <c r="B33" s="261"/>
      <c r="C33" s="262"/>
      <c r="D33" s="263"/>
      <c r="E33" s="262"/>
      <c r="F33" s="263"/>
      <c r="G33" s="262"/>
      <c r="H33" s="263"/>
      <c r="I33" s="262"/>
      <c r="J33" s="263"/>
      <c r="K33" s="262"/>
      <c r="L33" s="263"/>
      <c r="M33" s="262"/>
      <c r="N33" s="263"/>
      <c r="O33" s="262"/>
      <c r="P33" s="263"/>
      <c r="Q33" s="262"/>
      <c r="R33" s="263"/>
      <c r="S33" s="262"/>
      <c r="T33" s="263"/>
      <c r="U33" s="262"/>
    </row>
    <row r="34" spans="1:21">
      <c r="A34" s="12">
        <v>24</v>
      </c>
      <c r="B34" s="261"/>
      <c r="C34" s="262"/>
      <c r="D34" s="263"/>
      <c r="E34" s="262"/>
      <c r="F34" s="263"/>
      <c r="G34" s="262"/>
      <c r="H34" s="263"/>
      <c r="I34" s="262"/>
      <c r="J34" s="263"/>
      <c r="K34" s="262"/>
      <c r="L34" s="263"/>
      <c r="M34" s="262"/>
      <c r="N34" s="263"/>
      <c r="O34" s="262"/>
      <c r="P34" s="263"/>
      <c r="Q34" s="262"/>
      <c r="R34" s="263"/>
      <c r="S34" s="262"/>
      <c r="T34" s="263"/>
      <c r="U34" s="262"/>
    </row>
    <row r="35" spans="1:21">
      <c r="A35" s="12">
        <v>25</v>
      </c>
      <c r="B35" s="261"/>
      <c r="C35" s="262"/>
      <c r="D35" s="263"/>
      <c r="E35" s="262"/>
      <c r="F35" s="263"/>
      <c r="G35" s="262"/>
      <c r="H35" s="263"/>
      <c r="I35" s="262"/>
      <c r="J35" s="263"/>
      <c r="K35" s="262"/>
      <c r="L35" s="263"/>
      <c r="M35" s="262"/>
      <c r="N35" s="263"/>
      <c r="O35" s="262"/>
      <c r="P35" s="263"/>
      <c r="Q35" s="262"/>
      <c r="R35" s="263"/>
      <c r="S35" s="262"/>
      <c r="T35" s="263"/>
      <c r="U35" s="262"/>
    </row>
    <row r="36" spans="1:21">
      <c r="A36" s="12">
        <v>26</v>
      </c>
      <c r="B36" s="261"/>
      <c r="C36" s="262"/>
      <c r="D36" s="263"/>
      <c r="E36" s="262"/>
      <c r="F36" s="263"/>
      <c r="G36" s="262"/>
      <c r="H36" s="263"/>
      <c r="I36" s="262"/>
      <c r="J36" s="263"/>
      <c r="K36" s="262"/>
      <c r="L36" s="263"/>
      <c r="M36" s="262"/>
      <c r="N36" s="263"/>
      <c r="O36" s="262"/>
      <c r="P36" s="263"/>
      <c r="Q36" s="262"/>
      <c r="R36" s="263"/>
      <c r="S36" s="262"/>
      <c r="T36" s="263"/>
      <c r="U36" s="262"/>
    </row>
    <row r="37" spans="1:21">
      <c r="A37" s="12">
        <v>27</v>
      </c>
      <c r="B37" s="261"/>
      <c r="C37" s="262"/>
      <c r="D37" s="263"/>
      <c r="E37" s="262"/>
      <c r="F37" s="263"/>
      <c r="G37" s="262"/>
      <c r="H37" s="263"/>
      <c r="I37" s="262"/>
      <c r="J37" s="263"/>
      <c r="K37" s="262"/>
      <c r="L37" s="263"/>
      <c r="M37" s="262"/>
      <c r="N37" s="263"/>
      <c r="O37" s="262"/>
      <c r="P37" s="263"/>
      <c r="Q37" s="262"/>
      <c r="R37" s="263"/>
      <c r="S37" s="262"/>
      <c r="T37" s="263"/>
      <c r="U37" s="262"/>
    </row>
    <row r="38" spans="1:21">
      <c r="A38" s="12">
        <v>28</v>
      </c>
      <c r="B38" s="261"/>
      <c r="C38" s="262"/>
      <c r="D38" s="263"/>
      <c r="E38" s="262"/>
      <c r="F38" s="263"/>
      <c r="G38" s="262"/>
      <c r="H38" s="263"/>
      <c r="I38" s="262"/>
      <c r="J38" s="263"/>
      <c r="K38" s="262"/>
      <c r="L38" s="263"/>
      <c r="M38" s="262"/>
      <c r="N38" s="263"/>
      <c r="O38" s="262"/>
      <c r="P38" s="263"/>
      <c r="Q38" s="262"/>
      <c r="R38" s="263"/>
      <c r="S38" s="262"/>
      <c r="T38" s="263"/>
      <c r="U38" s="262"/>
    </row>
    <row r="39" spans="1:21">
      <c r="A39" s="12">
        <v>29</v>
      </c>
      <c r="B39" s="261"/>
      <c r="C39" s="262"/>
      <c r="D39" s="263"/>
      <c r="E39" s="262"/>
      <c r="F39" s="263"/>
      <c r="G39" s="262"/>
      <c r="H39" s="263"/>
      <c r="I39" s="262"/>
      <c r="J39" s="263"/>
      <c r="K39" s="262"/>
      <c r="L39" s="263"/>
      <c r="M39" s="262"/>
      <c r="N39" s="263"/>
      <c r="O39" s="262"/>
      <c r="P39" s="263"/>
      <c r="Q39" s="262"/>
      <c r="R39" s="263"/>
      <c r="S39" s="262"/>
      <c r="T39" s="263"/>
      <c r="U39" s="262"/>
    </row>
    <row r="40" spans="1:21">
      <c r="A40" s="12">
        <v>30</v>
      </c>
      <c r="B40" s="261"/>
      <c r="C40" s="262"/>
      <c r="D40" s="263"/>
      <c r="E40" s="262"/>
      <c r="F40" s="263"/>
      <c r="G40" s="262"/>
      <c r="H40" s="263"/>
      <c r="I40" s="262"/>
      <c r="J40" s="263"/>
      <c r="K40" s="262"/>
      <c r="L40" s="263"/>
      <c r="M40" s="262"/>
      <c r="N40" s="263"/>
      <c r="O40" s="262"/>
      <c r="P40" s="263"/>
      <c r="Q40" s="262"/>
      <c r="R40" s="263"/>
      <c r="S40" s="262"/>
      <c r="T40" s="263"/>
      <c r="U40" s="262"/>
    </row>
    <row r="41" spans="1:21">
      <c r="A41" s="12">
        <v>31</v>
      </c>
      <c r="B41" s="261"/>
      <c r="C41" s="262"/>
      <c r="D41" s="263"/>
      <c r="E41" s="262"/>
      <c r="F41" s="263"/>
      <c r="G41" s="262"/>
      <c r="H41" s="263"/>
      <c r="I41" s="262"/>
      <c r="J41" s="263"/>
      <c r="K41" s="262"/>
      <c r="L41" s="263"/>
      <c r="M41" s="262"/>
      <c r="N41" s="263"/>
      <c r="O41" s="262"/>
      <c r="P41" s="263"/>
      <c r="Q41" s="262"/>
      <c r="R41" s="263"/>
      <c r="S41" s="262"/>
      <c r="T41" s="263"/>
      <c r="U41" s="262"/>
    </row>
    <row r="42" spans="1:21">
      <c r="A42" s="12">
        <v>32</v>
      </c>
      <c r="B42" s="261"/>
      <c r="C42" s="262"/>
      <c r="D42" s="263"/>
      <c r="E42" s="262"/>
      <c r="F42" s="263"/>
      <c r="G42" s="262"/>
      <c r="H42" s="263"/>
      <c r="I42" s="262"/>
      <c r="J42" s="263"/>
      <c r="K42" s="262"/>
      <c r="L42" s="263"/>
      <c r="M42" s="262"/>
      <c r="N42" s="263"/>
      <c r="O42" s="262"/>
      <c r="P42" s="263"/>
      <c r="Q42" s="262"/>
      <c r="R42" s="263"/>
      <c r="S42" s="262"/>
      <c r="T42" s="263"/>
      <c r="U42" s="262"/>
    </row>
    <row r="43" spans="1:21">
      <c r="A43" s="12">
        <v>33</v>
      </c>
      <c r="B43" s="261"/>
      <c r="C43" s="262"/>
      <c r="D43" s="263"/>
      <c r="E43" s="262"/>
      <c r="F43" s="263"/>
      <c r="G43" s="262"/>
      <c r="H43" s="263"/>
      <c r="I43" s="262"/>
      <c r="J43" s="263"/>
      <c r="K43" s="262"/>
      <c r="L43" s="263"/>
      <c r="M43" s="262"/>
      <c r="N43" s="263"/>
      <c r="O43" s="262"/>
      <c r="P43" s="263"/>
      <c r="Q43" s="262"/>
      <c r="R43" s="263"/>
      <c r="S43" s="262"/>
      <c r="T43" s="263"/>
      <c r="U43" s="262"/>
    </row>
    <row r="44" spans="1:21">
      <c r="A44" s="12">
        <v>34</v>
      </c>
      <c r="B44" s="261"/>
      <c r="C44" s="262"/>
      <c r="D44" s="263"/>
      <c r="E44" s="262"/>
      <c r="F44" s="263"/>
      <c r="G44" s="262"/>
      <c r="H44" s="263"/>
      <c r="I44" s="262"/>
      <c r="J44" s="263"/>
      <c r="K44" s="262"/>
      <c r="L44" s="263"/>
      <c r="M44" s="262"/>
      <c r="N44" s="263"/>
      <c r="O44" s="262"/>
      <c r="P44" s="263"/>
      <c r="Q44" s="262"/>
      <c r="R44" s="263"/>
      <c r="S44" s="262"/>
      <c r="T44" s="263"/>
      <c r="U44" s="262"/>
    </row>
    <row r="45" spans="1:21">
      <c r="A45" s="12">
        <v>35</v>
      </c>
      <c r="B45" s="261"/>
      <c r="C45" s="262"/>
      <c r="D45" s="263"/>
      <c r="E45" s="262"/>
      <c r="F45" s="263"/>
      <c r="G45" s="262"/>
      <c r="H45" s="263"/>
      <c r="I45" s="262"/>
      <c r="J45" s="263"/>
      <c r="K45" s="262"/>
      <c r="L45" s="263"/>
      <c r="M45" s="262"/>
      <c r="N45" s="263"/>
      <c r="O45" s="262"/>
      <c r="P45" s="263"/>
      <c r="Q45" s="262"/>
      <c r="R45" s="263"/>
      <c r="S45" s="262"/>
      <c r="T45" s="263"/>
      <c r="U45" s="262"/>
    </row>
    <row r="46" spans="1:21">
      <c r="A46" s="12">
        <v>36</v>
      </c>
      <c r="B46" s="261"/>
      <c r="C46" s="262"/>
      <c r="D46" s="263"/>
      <c r="E46" s="262"/>
      <c r="F46" s="263"/>
      <c r="G46" s="262"/>
      <c r="H46" s="263"/>
      <c r="I46" s="262"/>
      <c r="J46" s="263"/>
      <c r="K46" s="262"/>
      <c r="L46" s="263"/>
      <c r="M46" s="262"/>
      <c r="N46" s="263"/>
      <c r="O46" s="262"/>
      <c r="P46" s="263"/>
      <c r="Q46" s="262"/>
      <c r="R46" s="263"/>
      <c r="S46" s="262"/>
      <c r="T46" s="263"/>
      <c r="U46" s="262"/>
    </row>
    <row r="47" spans="1:21">
      <c r="A47" s="12">
        <v>37</v>
      </c>
      <c r="B47" s="261"/>
      <c r="C47" s="262"/>
      <c r="D47" s="263"/>
      <c r="E47" s="262"/>
      <c r="F47" s="263"/>
      <c r="G47" s="262"/>
      <c r="H47" s="263"/>
      <c r="I47" s="262"/>
      <c r="J47" s="263"/>
      <c r="K47" s="262"/>
      <c r="L47" s="263"/>
      <c r="M47" s="262"/>
      <c r="N47" s="263"/>
      <c r="O47" s="262"/>
      <c r="P47" s="263"/>
      <c r="Q47" s="262"/>
      <c r="R47" s="263"/>
      <c r="S47" s="262"/>
      <c r="T47" s="263"/>
      <c r="U47" s="262"/>
    </row>
    <row r="48" spans="1:21">
      <c r="A48" s="12">
        <v>38</v>
      </c>
      <c r="B48" s="261"/>
      <c r="C48" s="262"/>
      <c r="D48" s="263"/>
      <c r="E48" s="262"/>
      <c r="F48" s="263"/>
      <c r="G48" s="262"/>
      <c r="H48" s="263"/>
      <c r="I48" s="262"/>
      <c r="J48" s="263"/>
      <c r="K48" s="262"/>
      <c r="L48" s="263"/>
      <c r="M48" s="262"/>
      <c r="N48" s="263"/>
      <c r="O48" s="262"/>
      <c r="P48" s="263"/>
      <c r="Q48" s="262"/>
      <c r="R48" s="263"/>
      <c r="S48" s="262"/>
      <c r="T48" s="263"/>
      <c r="U48" s="262"/>
    </row>
    <row r="49" spans="1:21">
      <c r="A49" s="12">
        <v>39</v>
      </c>
      <c r="B49" s="261"/>
      <c r="C49" s="262"/>
      <c r="D49" s="263"/>
      <c r="E49" s="262"/>
      <c r="F49" s="263"/>
      <c r="G49" s="262"/>
      <c r="H49" s="263"/>
      <c r="I49" s="262"/>
      <c r="J49" s="263"/>
      <c r="K49" s="262"/>
      <c r="L49" s="263"/>
      <c r="M49" s="262"/>
      <c r="N49" s="263"/>
      <c r="O49" s="262"/>
      <c r="P49" s="263"/>
      <c r="Q49" s="262"/>
      <c r="R49" s="263"/>
      <c r="S49" s="262"/>
      <c r="T49" s="263"/>
      <c r="U49" s="262"/>
    </row>
    <row r="50" spans="1:21">
      <c r="A50" s="12">
        <v>40</v>
      </c>
      <c r="B50" s="261"/>
      <c r="C50" s="262"/>
      <c r="D50" s="263"/>
      <c r="E50" s="262"/>
      <c r="F50" s="263"/>
      <c r="G50" s="262"/>
      <c r="H50" s="263"/>
      <c r="I50" s="262"/>
      <c r="J50" s="263"/>
      <c r="K50" s="262"/>
      <c r="L50" s="263"/>
      <c r="M50" s="262"/>
      <c r="N50" s="263"/>
      <c r="O50" s="262"/>
      <c r="P50" s="263"/>
      <c r="Q50" s="262"/>
      <c r="R50" s="263"/>
      <c r="S50" s="262"/>
      <c r="T50" s="263"/>
      <c r="U50" s="262"/>
    </row>
    <row r="51" spans="1:21">
      <c r="A51" s="12">
        <v>41</v>
      </c>
      <c r="B51" s="261"/>
      <c r="C51" s="262"/>
      <c r="D51" s="263"/>
      <c r="E51" s="262"/>
      <c r="F51" s="263"/>
      <c r="G51" s="262"/>
      <c r="H51" s="263"/>
      <c r="I51" s="262"/>
      <c r="J51" s="263"/>
      <c r="K51" s="262"/>
      <c r="L51" s="263"/>
      <c r="M51" s="262"/>
      <c r="N51" s="263"/>
      <c r="O51" s="262"/>
      <c r="P51" s="263"/>
      <c r="Q51" s="262"/>
      <c r="R51" s="263"/>
      <c r="S51" s="262"/>
      <c r="T51" s="263"/>
      <c r="U51" s="262"/>
    </row>
    <row r="52" spans="1:21">
      <c r="A52" s="12">
        <v>42</v>
      </c>
      <c r="B52" s="261"/>
      <c r="C52" s="262"/>
      <c r="D52" s="263"/>
      <c r="E52" s="262"/>
      <c r="F52" s="263"/>
      <c r="G52" s="262"/>
      <c r="H52" s="263"/>
      <c r="I52" s="262"/>
      <c r="J52" s="263"/>
      <c r="K52" s="262"/>
      <c r="L52" s="263"/>
      <c r="M52" s="262"/>
      <c r="N52" s="263"/>
      <c r="O52" s="262"/>
      <c r="P52" s="263"/>
      <c r="Q52" s="262"/>
      <c r="R52" s="263"/>
      <c r="S52" s="262"/>
      <c r="T52" s="263"/>
      <c r="U52" s="262"/>
    </row>
    <row r="53" spans="1:21">
      <c r="A53" s="12">
        <v>43</v>
      </c>
      <c r="B53" s="261"/>
      <c r="C53" s="262"/>
      <c r="D53" s="263"/>
      <c r="E53" s="262"/>
      <c r="F53" s="263"/>
      <c r="G53" s="262"/>
      <c r="H53" s="263"/>
      <c r="I53" s="262"/>
      <c r="J53" s="263"/>
      <c r="K53" s="262"/>
      <c r="L53" s="263"/>
      <c r="M53" s="262"/>
      <c r="N53" s="263"/>
      <c r="O53" s="262"/>
      <c r="P53" s="263"/>
      <c r="Q53" s="262"/>
      <c r="R53" s="263"/>
      <c r="S53" s="262"/>
      <c r="T53" s="263"/>
      <c r="U53" s="262"/>
    </row>
    <row r="54" spans="1:21">
      <c r="A54" s="12">
        <v>44</v>
      </c>
      <c r="B54" s="261"/>
      <c r="C54" s="262"/>
      <c r="D54" s="263"/>
      <c r="E54" s="262"/>
      <c r="F54" s="263"/>
      <c r="G54" s="262"/>
      <c r="H54" s="263"/>
      <c r="I54" s="262"/>
      <c r="J54" s="263"/>
      <c r="K54" s="262"/>
      <c r="L54" s="263"/>
      <c r="M54" s="262"/>
      <c r="N54" s="263"/>
      <c r="O54" s="262"/>
      <c r="P54" s="263"/>
      <c r="Q54" s="262"/>
      <c r="R54" s="263"/>
      <c r="S54" s="262"/>
      <c r="T54" s="263"/>
      <c r="U54" s="262"/>
    </row>
    <row r="55" spans="1:21">
      <c r="A55" s="12">
        <v>45</v>
      </c>
      <c r="B55" s="261"/>
      <c r="C55" s="262"/>
      <c r="D55" s="263"/>
      <c r="E55" s="262"/>
      <c r="F55" s="263"/>
      <c r="G55" s="262"/>
      <c r="H55" s="263"/>
      <c r="I55" s="262"/>
      <c r="J55" s="263"/>
      <c r="K55" s="262"/>
      <c r="L55" s="263"/>
      <c r="M55" s="262"/>
      <c r="N55" s="263"/>
      <c r="O55" s="262"/>
      <c r="P55" s="263"/>
      <c r="Q55" s="262"/>
      <c r="R55" s="263"/>
      <c r="S55" s="262"/>
      <c r="T55" s="263"/>
      <c r="U55" s="262"/>
    </row>
    <row r="56" spans="1:21">
      <c r="A56" s="12">
        <v>46</v>
      </c>
      <c r="B56" s="261"/>
      <c r="C56" s="262"/>
      <c r="D56" s="263"/>
      <c r="E56" s="262"/>
      <c r="F56" s="263"/>
      <c r="G56" s="262"/>
      <c r="H56" s="263"/>
      <c r="I56" s="262"/>
      <c r="J56" s="263"/>
      <c r="K56" s="262"/>
      <c r="L56" s="263"/>
      <c r="M56" s="262"/>
      <c r="N56" s="263"/>
      <c r="O56" s="262"/>
      <c r="P56" s="263"/>
      <c r="Q56" s="262"/>
      <c r="R56" s="263"/>
      <c r="S56" s="262"/>
      <c r="T56" s="263"/>
      <c r="U56" s="262"/>
    </row>
    <row r="57" spans="1:21">
      <c r="A57" s="12">
        <v>47</v>
      </c>
      <c r="B57" s="261"/>
      <c r="C57" s="262"/>
      <c r="D57" s="263"/>
      <c r="E57" s="262"/>
      <c r="F57" s="263"/>
      <c r="G57" s="262"/>
      <c r="H57" s="263"/>
      <c r="I57" s="262"/>
      <c r="J57" s="263"/>
      <c r="K57" s="262"/>
      <c r="L57" s="263"/>
      <c r="M57" s="262"/>
      <c r="N57" s="263"/>
      <c r="O57" s="262"/>
      <c r="P57" s="263"/>
      <c r="Q57" s="262"/>
      <c r="R57" s="263"/>
      <c r="S57" s="262"/>
      <c r="T57" s="263"/>
      <c r="U57" s="262"/>
    </row>
    <row r="58" spans="1:21">
      <c r="A58" s="12">
        <v>48</v>
      </c>
      <c r="B58" s="261"/>
      <c r="C58" s="262"/>
      <c r="D58" s="263"/>
      <c r="E58" s="262"/>
      <c r="F58" s="263"/>
      <c r="G58" s="262"/>
      <c r="H58" s="263"/>
      <c r="I58" s="262"/>
      <c r="J58" s="263"/>
      <c r="K58" s="262"/>
      <c r="L58" s="263"/>
      <c r="M58" s="262"/>
      <c r="N58" s="263"/>
      <c r="O58" s="262"/>
      <c r="P58" s="263"/>
      <c r="Q58" s="262"/>
      <c r="R58" s="263"/>
      <c r="S58" s="262"/>
      <c r="T58" s="263"/>
      <c r="U58" s="262"/>
    </row>
    <row r="59" spans="1:21">
      <c r="A59" s="12">
        <v>49</v>
      </c>
      <c r="B59" s="261"/>
      <c r="C59" s="262"/>
      <c r="D59" s="263"/>
      <c r="E59" s="262"/>
      <c r="F59" s="263"/>
      <c r="G59" s="262"/>
      <c r="H59" s="263"/>
      <c r="I59" s="262"/>
      <c r="J59" s="263"/>
      <c r="K59" s="262"/>
      <c r="L59" s="263"/>
      <c r="M59" s="262"/>
      <c r="N59" s="263"/>
      <c r="O59" s="262"/>
      <c r="P59" s="263"/>
      <c r="Q59" s="262"/>
      <c r="R59" s="263"/>
      <c r="S59" s="262"/>
      <c r="T59" s="263"/>
      <c r="U59" s="262"/>
    </row>
    <row r="60" spans="1:21">
      <c r="A60" s="12">
        <v>50</v>
      </c>
      <c r="B60" s="261"/>
      <c r="C60" s="262"/>
      <c r="D60" s="263"/>
      <c r="E60" s="262"/>
      <c r="F60" s="263"/>
      <c r="G60" s="262"/>
      <c r="H60" s="263"/>
      <c r="I60" s="262"/>
      <c r="J60" s="263"/>
      <c r="K60" s="262"/>
      <c r="L60" s="263"/>
      <c r="M60" s="262"/>
      <c r="N60" s="263"/>
      <c r="O60" s="262"/>
      <c r="P60" s="263"/>
      <c r="Q60" s="262"/>
      <c r="R60" s="263"/>
      <c r="S60" s="262"/>
      <c r="T60" s="263"/>
      <c r="U60" s="262"/>
    </row>
    <row r="61" spans="1:21">
      <c r="A61" s="12">
        <v>51</v>
      </c>
      <c r="B61" s="261"/>
      <c r="C61" s="262"/>
      <c r="D61" s="263"/>
      <c r="E61" s="262"/>
      <c r="F61" s="263"/>
      <c r="G61" s="262"/>
      <c r="H61" s="263"/>
      <c r="I61" s="262"/>
      <c r="J61" s="263"/>
      <c r="K61" s="262"/>
      <c r="L61" s="263"/>
      <c r="M61" s="262"/>
      <c r="N61" s="263"/>
      <c r="O61" s="262"/>
      <c r="P61" s="263"/>
      <c r="Q61" s="262"/>
      <c r="R61" s="263"/>
      <c r="S61" s="262"/>
      <c r="T61" s="263"/>
      <c r="U61" s="262"/>
    </row>
    <row r="62" spans="1:21">
      <c r="A62" s="12">
        <v>52</v>
      </c>
      <c r="B62" s="261"/>
      <c r="C62" s="262"/>
      <c r="D62" s="263"/>
      <c r="E62" s="262"/>
      <c r="F62" s="263"/>
      <c r="G62" s="262"/>
      <c r="H62" s="263"/>
      <c r="I62" s="262"/>
      <c r="J62" s="263"/>
      <c r="K62" s="262"/>
      <c r="L62" s="263"/>
      <c r="M62" s="262"/>
      <c r="N62" s="263"/>
      <c r="O62" s="262"/>
      <c r="P62" s="263"/>
      <c r="Q62" s="262"/>
      <c r="R62" s="263"/>
      <c r="S62" s="262"/>
      <c r="T62" s="263"/>
      <c r="U62" s="262"/>
    </row>
    <row r="63" spans="1:21">
      <c r="A63" s="12">
        <v>53</v>
      </c>
      <c r="B63" s="261"/>
      <c r="C63" s="262"/>
      <c r="D63" s="263"/>
      <c r="E63" s="262"/>
      <c r="F63" s="263"/>
      <c r="G63" s="262"/>
      <c r="H63" s="263"/>
      <c r="I63" s="262"/>
      <c r="J63" s="263"/>
      <c r="K63" s="262"/>
      <c r="L63" s="263"/>
      <c r="M63" s="262"/>
      <c r="N63" s="263"/>
      <c r="O63" s="262"/>
      <c r="P63" s="263"/>
      <c r="Q63" s="262"/>
      <c r="R63" s="263"/>
      <c r="S63" s="262"/>
      <c r="T63" s="263"/>
      <c r="U63" s="262"/>
    </row>
    <row r="64" spans="1:21">
      <c r="A64" s="12">
        <v>54</v>
      </c>
      <c r="B64" s="261"/>
      <c r="C64" s="262"/>
      <c r="D64" s="263"/>
      <c r="E64" s="262"/>
      <c r="F64" s="263"/>
      <c r="G64" s="262"/>
      <c r="H64" s="263"/>
      <c r="I64" s="262"/>
      <c r="J64" s="263"/>
      <c r="K64" s="262"/>
      <c r="L64" s="263"/>
      <c r="M64" s="262"/>
      <c r="N64" s="263"/>
      <c r="O64" s="262"/>
      <c r="P64" s="263"/>
      <c r="Q64" s="262"/>
      <c r="R64" s="263"/>
      <c r="S64" s="262"/>
      <c r="T64" s="263"/>
      <c r="U64" s="262"/>
    </row>
    <row r="65" spans="1:21" ht="15" thickBot="1">
      <c r="A65" s="12">
        <v>55</v>
      </c>
      <c r="B65" s="272"/>
      <c r="C65" s="273"/>
      <c r="D65" s="274"/>
      <c r="E65" s="273"/>
      <c r="F65" s="274"/>
      <c r="G65" s="273"/>
      <c r="H65" s="274"/>
      <c r="I65" s="273"/>
      <c r="J65" s="274"/>
      <c r="K65" s="273"/>
      <c r="L65" s="274"/>
      <c r="M65" s="273"/>
      <c r="N65" s="274"/>
      <c r="O65" s="273"/>
      <c r="P65" s="274"/>
      <c r="Q65" s="273"/>
      <c r="R65" s="274"/>
      <c r="S65" s="273"/>
      <c r="T65" s="274"/>
      <c r="U65" s="273"/>
    </row>
  </sheetData>
  <sheetProtection algorithmName="SHA-512" hashValue="FqhmlV5EXz9/zGgs23TdJwrqzyVuPaSl5EWpZVziFnGKLCXJN4pCGRrh/gPKqTqpIMbYeyCsJOI9Wzh4JZa48A==" saltValue="W/lf+kBjiwNRkOJhGvTKJg==" spinCount="100000" sheet="1" objects="1" scenarios="1" selectLockedCells="1"/>
  <mergeCells count="1">
    <mergeCell ref="B3:C3"/>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promptTitle="Kunnat" prompt="Valitse kunta tai alue valikosta" xr:uid="{5782876C-FB6E-4966-AB22-0A3AAE1D74B4}">
          <x14:formula1>
            <xm:f>Maankäyttö_data!$A$6:$A$29</xm:f>
          </x14:formula1>
          <xm:sqref>B3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74C710-8792-416D-8742-52534AC49ABF}">
  <sheetPr>
    <tabColor theme="4" tint="0.79998168889431442"/>
  </sheetPr>
  <dimension ref="A1:W4411"/>
  <sheetViews>
    <sheetView zoomScale="90" zoomScaleNormal="90" workbookViewId="0">
      <pane ySplit="10" topLeftCell="A11" activePane="bottomLeft" state="frozen"/>
      <selection pane="bottomLeft" activeCell="P21" sqref="P21"/>
    </sheetView>
  </sheetViews>
  <sheetFormatPr defaultColWidth="8.81640625" defaultRowHeight="14.5"/>
  <cols>
    <col min="1" max="1" width="4.90625" style="12" customWidth="1"/>
    <col min="2" max="2" width="7.90625" style="9" customWidth="1"/>
    <col min="3" max="3" width="9.1796875" style="9" customWidth="1"/>
    <col min="4" max="4" width="7.90625" style="9" customWidth="1"/>
    <col min="5" max="5" width="5.81640625" style="9" bestFit="1" customWidth="1"/>
    <col min="6" max="6" width="10.36328125" style="9" customWidth="1"/>
    <col min="7" max="7" width="9.81640625" style="9" customWidth="1"/>
    <col min="8" max="8" width="7.90625" style="9" customWidth="1"/>
    <col min="9" max="9" width="5.81640625" style="9" customWidth="1"/>
    <col min="10" max="11" width="7.90625" style="9" customWidth="1"/>
    <col min="12" max="12" width="7.08984375" style="9" customWidth="1"/>
    <col min="13" max="13" width="6.1796875" style="9" customWidth="1"/>
    <col min="14" max="14" width="7.453125" style="9" customWidth="1"/>
    <col min="15" max="15" width="7.90625" style="9" customWidth="1"/>
    <col min="16" max="16" width="7.08984375" style="9" customWidth="1"/>
    <col min="17" max="17" width="6.90625" style="12" customWidth="1"/>
    <col min="18" max="18" width="9.1796875" style="12" customWidth="1"/>
    <col min="19" max="19" width="9" style="219" customWidth="1"/>
    <col min="20" max="20" width="7.36328125" style="219" customWidth="1"/>
    <col min="21" max="21" width="7.1796875" style="219" customWidth="1"/>
    <col min="22" max="22" width="7.453125" style="219" bestFit="1" customWidth="1"/>
    <col min="23" max="16384" width="8.81640625" style="9"/>
  </cols>
  <sheetData>
    <row r="1" spans="1:23">
      <c r="B1" s="12"/>
      <c r="C1" s="12"/>
      <c r="D1" s="12"/>
      <c r="E1" s="12"/>
      <c r="F1" s="12"/>
      <c r="G1" s="12"/>
      <c r="H1" s="12"/>
      <c r="I1" s="12"/>
      <c r="J1" s="12"/>
      <c r="K1" s="12"/>
      <c r="L1" s="12"/>
      <c r="M1" s="12"/>
      <c r="N1" s="12"/>
      <c r="O1" s="12"/>
      <c r="P1" s="12"/>
      <c r="S1" s="12"/>
      <c r="T1" s="12"/>
      <c r="U1" s="12"/>
      <c r="V1" s="12"/>
    </row>
    <row r="2" spans="1:23" ht="14.5" customHeight="1">
      <c r="B2" s="16" t="str">
        <f>'1. Lähtotiedot uusi kaava'!B2</f>
        <v>Kunta tai kaupunki</v>
      </c>
      <c r="C2" s="12"/>
      <c r="D2" s="12"/>
      <c r="E2" s="12"/>
      <c r="F2" s="12"/>
      <c r="G2" s="12"/>
      <c r="H2" s="12"/>
      <c r="I2" s="12"/>
      <c r="J2" s="12"/>
      <c r="K2" s="12"/>
      <c r="L2" s="12"/>
      <c r="M2" s="12"/>
      <c r="N2" s="12"/>
      <c r="O2" s="12"/>
      <c r="P2" s="12"/>
      <c r="S2" s="12"/>
      <c r="T2" s="283" t="s">
        <v>319</v>
      </c>
      <c r="U2" s="284"/>
      <c r="V2" s="27"/>
    </row>
    <row r="3" spans="1:23" ht="14.5" customHeight="1">
      <c r="B3" s="16" t="str">
        <f>'1. Lähtotiedot uusi kaava'!B3</f>
        <v>Lempäälä</v>
      </c>
      <c r="C3" s="12"/>
      <c r="D3" s="12"/>
      <c r="E3" s="12"/>
      <c r="F3" s="12"/>
      <c r="G3" s="12"/>
      <c r="H3" s="12"/>
      <c r="I3" s="12"/>
      <c r="J3" s="12"/>
      <c r="K3" s="12"/>
      <c r="L3" s="12"/>
      <c r="M3" s="12"/>
      <c r="N3" s="12"/>
      <c r="O3" s="12"/>
      <c r="P3" s="12"/>
      <c r="S3" s="12"/>
      <c r="T3" s="284"/>
      <c r="U3" s="284"/>
      <c r="V3" s="27"/>
    </row>
    <row r="4" spans="1:23">
      <c r="B4" s="12"/>
      <c r="C4" s="12"/>
      <c r="D4" s="12"/>
      <c r="E4" s="12"/>
      <c r="F4" s="12"/>
      <c r="G4" s="12"/>
      <c r="H4" s="12"/>
      <c r="I4" s="12"/>
      <c r="J4" s="12"/>
      <c r="K4" s="12"/>
      <c r="L4" s="12"/>
      <c r="M4" s="12"/>
      <c r="N4" s="12"/>
      <c r="O4" s="12"/>
      <c r="P4" s="12"/>
      <c r="S4" s="12"/>
      <c r="T4" s="284"/>
      <c r="U4" s="284"/>
      <c r="V4" s="27"/>
    </row>
    <row r="5" spans="1:23" s="264" customFormat="1" ht="15" thickBot="1">
      <c r="A5" s="16"/>
      <c r="B5" s="12"/>
      <c r="C5" s="16"/>
      <c r="D5" s="16"/>
      <c r="E5" s="16"/>
      <c r="F5" s="16"/>
      <c r="G5" s="16"/>
      <c r="H5" s="16"/>
      <c r="I5" s="16"/>
      <c r="J5" s="16"/>
      <c r="K5" s="16"/>
      <c r="L5" s="16"/>
      <c r="M5" s="16"/>
      <c r="N5" s="16"/>
      <c r="O5" s="16"/>
      <c r="P5" s="16"/>
      <c r="Q5" s="16"/>
      <c r="R5" s="16"/>
      <c r="S5" s="16"/>
      <c r="T5" s="284"/>
      <c r="U5" s="284"/>
      <c r="V5" s="27"/>
    </row>
    <row r="6" spans="1:23" s="264" customFormat="1" ht="15" thickBot="1">
      <c r="A6" s="16"/>
      <c r="B6" s="16" t="s">
        <v>309</v>
      </c>
      <c r="C6" s="118"/>
      <c r="D6" s="16"/>
      <c r="E6" s="16"/>
      <c r="F6" s="16"/>
      <c r="G6" s="16"/>
      <c r="H6" s="16"/>
      <c r="I6" s="16"/>
      <c r="J6" s="16"/>
      <c r="K6" s="16"/>
      <c r="L6" s="16"/>
      <c r="M6" s="16"/>
      <c r="N6" s="16"/>
      <c r="O6" s="16"/>
      <c r="P6" s="16"/>
      <c r="Q6" s="16"/>
      <c r="R6" s="16"/>
      <c r="S6" s="16"/>
      <c r="T6" s="285" t="s">
        <v>314</v>
      </c>
      <c r="U6" s="286"/>
      <c r="V6" s="27"/>
    </row>
    <row r="7" spans="1:23" s="264" customFormat="1">
      <c r="A7" s="16"/>
      <c r="B7" s="16" t="s">
        <v>5</v>
      </c>
      <c r="C7" s="16"/>
      <c r="D7" s="16" t="s">
        <v>7</v>
      </c>
      <c r="E7" s="16"/>
      <c r="F7" s="16" t="s">
        <v>306</v>
      </c>
      <c r="G7" s="16"/>
      <c r="H7" s="16" t="s">
        <v>9</v>
      </c>
      <c r="I7" s="16"/>
      <c r="J7" s="16" t="s">
        <v>294</v>
      </c>
      <c r="K7" s="16"/>
      <c r="L7" s="16" t="s">
        <v>296</v>
      </c>
      <c r="M7" s="16"/>
      <c r="N7" s="16" t="s">
        <v>298</v>
      </c>
      <c r="O7" s="16"/>
      <c r="P7" s="16" t="s">
        <v>300</v>
      </c>
      <c r="Q7" s="16"/>
      <c r="R7" s="16" t="s">
        <v>302</v>
      </c>
      <c r="S7" s="16"/>
      <c r="T7" s="16" t="s">
        <v>304</v>
      </c>
      <c r="U7" s="16"/>
      <c r="V7" s="27"/>
    </row>
    <row r="8" spans="1:23" s="264" customFormat="1">
      <c r="A8" s="16"/>
      <c r="B8" s="16" t="s">
        <v>292</v>
      </c>
      <c r="C8" s="16"/>
      <c r="D8" s="16" t="s">
        <v>291</v>
      </c>
      <c r="E8" s="16"/>
      <c r="F8" s="16" t="s">
        <v>337</v>
      </c>
      <c r="G8" s="16"/>
      <c r="H8" s="16" t="s">
        <v>293</v>
      </c>
      <c r="I8" s="16"/>
      <c r="J8" s="16" t="s">
        <v>295</v>
      </c>
      <c r="K8" s="16"/>
      <c r="L8" s="16" t="s">
        <v>297</v>
      </c>
      <c r="M8" s="16"/>
      <c r="N8" s="16" t="s">
        <v>299</v>
      </c>
      <c r="O8" s="16"/>
      <c r="P8" s="16" t="s">
        <v>301</v>
      </c>
      <c r="Q8" s="16"/>
      <c r="R8" s="16" t="s">
        <v>303</v>
      </c>
      <c r="S8" s="16"/>
      <c r="T8" s="16" t="s">
        <v>305</v>
      </c>
      <c r="U8" s="16"/>
      <c r="V8" s="27"/>
    </row>
    <row r="9" spans="1:23" s="264" customFormat="1">
      <c r="A9" s="16"/>
      <c r="B9" s="16"/>
      <c r="C9" s="16" t="s">
        <v>13</v>
      </c>
      <c r="D9" s="16"/>
      <c r="E9" s="16" t="s">
        <v>13</v>
      </c>
      <c r="F9" s="16"/>
      <c r="G9" s="16" t="s">
        <v>13</v>
      </c>
      <c r="H9" s="16"/>
      <c r="I9" s="16" t="s">
        <v>13</v>
      </c>
      <c r="J9" s="16"/>
      <c r="K9" s="16" t="s">
        <v>13</v>
      </c>
      <c r="L9" s="16"/>
      <c r="M9" s="16" t="s">
        <v>13</v>
      </c>
      <c r="N9" s="16"/>
      <c r="O9" s="16" t="s">
        <v>13</v>
      </c>
      <c r="P9" s="16"/>
      <c r="Q9" s="16" t="s">
        <v>13</v>
      </c>
      <c r="R9" s="16"/>
      <c r="S9" s="16" t="s">
        <v>13</v>
      </c>
      <c r="T9" s="16"/>
      <c r="U9" s="16" t="s">
        <v>13</v>
      </c>
      <c r="V9" s="16" t="s">
        <v>350</v>
      </c>
    </row>
    <row r="10" spans="1:23" s="270" customFormat="1" ht="17.5" customHeight="1" thickBot="1">
      <c r="A10" s="265" t="s">
        <v>308</v>
      </c>
      <c r="B10" s="266"/>
      <c r="C10" s="267">
        <f>SUM(C$11:C$1048576)</f>
        <v>0</v>
      </c>
      <c r="D10" s="268"/>
      <c r="E10" s="268">
        <f>SUM(E$11:E$1048576)</f>
        <v>0</v>
      </c>
      <c r="F10" s="268"/>
      <c r="G10" s="268">
        <f>SUM(G$11:G$1048576)</f>
        <v>0</v>
      </c>
      <c r="H10" s="268"/>
      <c r="I10" s="268">
        <f>SUM(I$11:I$1048576)</f>
        <v>0</v>
      </c>
      <c r="J10" s="268"/>
      <c r="K10" s="268">
        <f>SUM(K$11:K$1048576)</f>
        <v>0</v>
      </c>
      <c r="L10" s="268"/>
      <c r="M10" s="268">
        <f>SUM(M$11:M$1048576)</f>
        <v>0</v>
      </c>
      <c r="N10" s="268"/>
      <c r="O10" s="269">
        <f>SUM(O$11:O$1048576)</f>
        <v>0</v>
      </c>
      <c r="P10" s="268"/>
      <c r="Q10" s="268">
        <f>SUM(Q$11:Q$1048576)</f>
        <v>0</v>
      </c>
      <c r="R10" s="268"/>
      <c r="S10" s="268">
        <f>SUM(S$11:S$1048576)</f>
        <v>0</v>
      </c>
      <c r="T10" s="268"/>
      <c r="U10" s="268">
        <f>SUM(U$11:U$1048576)</f>
        <v>0</v>
      </c>
      <c r="V10" s="268">
        <f>SUM(C10:U10)</f>
        <v>0</v>
      </c>
    </row>
    <row r="11" spans="1:23">
      <c r="A11" s="12">
        <v>1</v>
      </c>
      <c r="B11" s="257"/>
      <c r="C11" s="258"/>
      <c r="D11" s="259"/>
      <c r="E11" s="258"/>
      <c r="F11" s="259"/>
      <c r="G11" s="258"/>
      <c r="H11" s="259"/>
      <c r="I11" s="258"/>
      <c r="J11" s="259"/>
      <c r="K11" s="258"/>
      <c r="L11" s="259"/>
      <c r="M11" s="258"/>
      <c r="N11" s="259"/>
      <c r="O11" s="260"/>
      <c r="P11" s="259"/>
      <c r="Q11" s="258"/>
      <c r="R11" s="259"/>
      <c r="S11" s="258"/>
      <c r="T11" s="259"/>
      <c r="U11" s="258"/>
      <c r="V11" s="12"/>
    </row>
    <row r="12" spans="1:23">
      <c r="A12" s="12">
        <v>2</v>
      </c>
      <c r="B12" s="261"/>
      <c r="C12" s="262"/>
      <c r="D12" s="263"/>
      <c r="E12" s="262"/>
      <c r="F12" s="263"/>
      <c r="G12" s="262"/>
      <c r="H12" s="263"/>
      <c r="I12" s="262"/>
      <c r="J12" s="263"/>
      <c r="K12" s="262"/>
      <c r="L12" s="263"/>
      <c r="M12" s="262"/>
      <c r="N12" s="263"/>
      <c r="O12" s="262"/>
      <c r="P12" s="263"/>
      <c r="Q12" s="262"/>
      <c r="R12" s="263"/>
      <c r="S12" s="262"/>
      <c r="T12" s="263"/>
      <c r="U12" s="262"/>
      <c r="V12" s="12"/>
      <c r="W12" s="165"/>
    </row>
    <row r="13" spans="1:23">
      <c r="A13" s="12">
        <v>3</v>
      </c>
      <c r="B13" s="261"/>
      <c r="C13" s="262"/>
      <c r="D13" s="263"/>
      <c r="E13" s="262"/>
      <c r="F13" s="263"/>
      <c r="G13" s="262"/>
      <c r="H13" s="263"/>
      <c r="I13" s="262"/>
      <c r="J13" s="263"/>
      <c r="K13" s="262"/>
      <c r="L13" s="263"/>
      <c r="M13" s="262"/>
      <c r="N13" s="263"/>
      <c r="O13" s="262"/>
      <c r="P13" s="263"/>
      <c r="Q13" s="262"/>
      <c r="R13" s="263"/>
      <c r="S13" s="262"/>
      <c r="T13" s="263"/>
      <c r="U13" s="262"/>
      <c r="V13" s="12"/>
      <c r="W13" s="165"/>
    </row>
    <row r="14" spans="1:23">
      <c r="A14" s="12">
        <v>4</v>
      </c>
      <c r="B14" s="261"/>
      <c r="C14" s="262"/>
      <c r="D14" s="263"/>
      <c r="E14" s="262"/>
      <c r="F14" s="263"/>
      <c r="G14" s="262"/>
      <c r="H14" s="263"/>
      <c r="I14" s="262"/>
      <c r="J14" s="263"/>
      <c r="K14" s="262"/>
      <c r="L14" s="263"/>
      <c r="M14" s="262"/>
      <c r="N14" s="263"/>
      <c r="O14" s="262"/>
      <c r="P14" s="263"/>
      <c r="Q14" s="262"/>
      <c r="R14" s="263"/>
      <c r="S14" s="262"/>
      <c r="T14" s="263"/>
      <c r="U14" s="262"/>
      <c r="V14" s="12"/>
    </row>
    <row r="15" spans="1:23">
      <c r="A15" s="12">
        <v>5</v>
      </c>
      <c r="B15" s="261"/>
      <c r="C15" s="262"/>
      <c r="D15" s="263"/>
      <c r="E15" s="262"/>
      <c r="F15" s="263"/>
      <c r="G15" s="262"/>
      <c r="H15" s="263"/>
      <c r="I15" s="262"/>
      <c r="J15" s="263"/>
      <c r="K15" s="262"/>
      <c r="L15" s="263"/>
      <c r="M15" s="262"/>
      <c r="N15" s="263"/>
      <c r="O15" s="262"/>
      <c r="P15" s="263"/>
      <c r="Q15" s="262"/>
      <c r="R15" s="263"/>
      <c r="S15" s="262"/>
      <c r="T15" s="263"/>
      <c r="U15" s="262"/>
      <c r="V15" s="12"/>
    </row>
    <row r="16" spans="1:23">
      <c r="A16" s="12">
        <v>6</v>
      </c>
      <c r="B16" s="261"/>
      <c r="C16" s="262"/>
      <c r="D16" s="263"/>
      <c r="E16" s="262"/>
      <c r="F16" s="263"/>
      <c r="G16" s="262"/>
      <c r="H16" s="263"/>
      <c r="I16" s="262"/>
      <c r="J16" s="263"/>
      <c r="K16" s="262"/>
      <c r="L16" s="263"/>
      <c r="M16" s="262"/>
      <c r="N16" s="263"/>
      <c r="O16" s="262"/>
      <c r="P16" s="263"/>
      <c r="Q16" s="262"/>
      <c r="R16" s="263"/>
      <c r="S16" s="262"/>
      <c r="T16" s="263"/>
      <c r="U16" s="262"/>
      <c r="V16" s="12"/>
    </row>
    <row r="17" spans="1:22">
      <c r="A17" s="12">
        <v>7</v>
      </c>
      <c r="B17" s="261"/>
      <c r="C17" s="262"/>
      <c r="D17" s="263"/>
      <c r="E17" s="262"/>
      <c r="F17" s="263"/>
      <c r="G17" s="262"/>
      <c r="H17" s="263"/>
      <c r="I17" s="262"/>
      <c r="J17" s="263"/>
      <c r="K17" s="262"/>
      <c r="L17" s="263"/>
      <c r="M17" s="262"/>
      <c r="N17" s="263"/>
      <c r="O17" s="262"/>
      <c r="P17" s="263"/>
      <c r="Q17" s="262"/>
      <c r="R17" s="263"/>
      <c r="S17" s="262"/>
      <c r="T17" s="263"/>
      <c r="U17" s="262"/>
      <c r="V17" s="12"/>
    </row>
    <row r="18" spans="1:22">
      <c r="A18" s="12">
        <v>8</v>
      </c>
      <c r="B18" s="261"/>
      <c r="C18" s="262"/>
      <c r="D18" s="263"/>
      <c r="E18" s="262"/>
      <c r="F18" s="263"/>
      <c r="G18" s="262"/>
      <c r="H18" s="263"/>
      <c r="I18" s="262"/>
      <c r="J18" s="263"/>
      <c r="K18" s="262"/>
      <c r="L18" s="263"/>
      <c r="M18" s="262"/>
      <c r="N18" s="263"/>
      <c r="O18" s="262"/>
      <c r="P18" s="263"/>
      <c r="Q18" s="262"/>
      <c r="R18" s="263"/>
      <c r="S18" s="262"/>
      <c r="T18" s="263"/>
      <c r="U18" s="262"/>
      <c r="V18" s="12"/>
    </row>
    <row r="19" spans="1:22">
      <c r="A19" s="12">
        <v>9</v>
      </c>
      <c r="B19" s="261"/>
      <c r="C19" s="262"/>
      <c r="D19" s="263"/>
      <c r="E19" s="262"/>
      <c r="F19" s="263"/>
      <c r="G19" s="262"/>
      <c r="H19" s="263"/>
      <c r="I19" s="262"/>
      <c r="J19" s="263"/>
      <c r="K19" s="262"/>
      <c r="L19" s="263"/>
      <c r="M19" s="262"/>
      <c r="N19" s="263"/>
      <c r="O19" s="262"/>
      <c r="P19" s="263"/>
      <c r="Q19" s="262"/>
      <c r="R19" s="263"/>
      <c r="S19" s="262"/>
      <c r="T19" s="263"/>
      <c r="U19" s="262"/>
      <c r="V19" s="12"/>
    </row>
    <row r="20" spans="1:22">
      <c r="A20" s="12">
        <v>10</v>
      </c>
      <c r="B20" s="261"/>
      <c r="C20" s="262"/>
      <c r="D20" s="263"/>
      <c r="E20" s="262"/>
      <c r="F20" s="263"/>
      <c r="G20" s="262"/>
      <c r="H20" s="263"/>
      <c r="I20" s="262"/>
      <c r="J20" s="263"/>
      <c r="K20" s="262"/>
      <c r="L20" s="263"/>
      <c r="M20" s="262"/>
      <c r="N20" s="263"/>
      <c r="O20" s="262"/>
      <c r="P20" s="263"/>
      <c r="Q20" s="262"/>
      <c r="R20" s="263"/>
      <c r="S20" s="262"/>
      <c r="T20" s="263"/>
      <c r="U20" s="262"/>
      <c r="V20" s="12"/>
    </row>
    <row r="21" spans="1:22">
      <c r="A21" s="12">
        <v>11</v>
      </c>
      <c r="B21" s="261"/>
      <c r="C21" s="262"/>
      <c r="D21" s="263"/>
      <c r="E21" s="262"/>
      <c r="F21" s="263"/>
      <c r="G21" s="262"/>
      <c r="H21" s="263"/>
      <c r="I21" s="262"/>
      <c r="J21" s="263"/>
      <c r="K21" s="262"/>
      <c r="L21" s="263"/>
      <c r="M21" s="262"/>
      <c r="N21" s="263"/>
      <c r="O21" s="262"/>
      <c r="P21" s="263"/>
      <c r="Q21" s="262"/>
      <c r="R21" s="263"/>
      <c r="S21" s="262"/>
      <c r="T21" s="263"/>
      <c r="U21" s="262"/>
      <c r="V21" s="12"/>
    </row>
    <row r="22" spans="1:22">
      <c r="A22" s="12">
        <v>12</v>
      </c>
      <c r="B22" s="261"/>
      <c r="C22" s="262"/>
      <c r="D22" s="263"/>
      <c r="E22" s="262"/>
      <c r="F22" s="263"/>
      <c r="G22" s="262"/>
      <c r="H22" s="263"/>
      <c r="I22" s="262"/>
      <c r="J22" s="263"/>
      <c r="K22" s="262"/>
      <c r="L22" s="263"/>
      <c r="M22" s="262"/>
      <c r="N22" s="263"/>
      <c r="O22" s="262"/>
      <c r="P22" s="263"/>
      <c r="Q22" s="262"/>
      <c r="R22" s="263"/>
      <c r="S22" s="262"/>
      <c r="T22" s="263"/>
      <c r="U22" s="262"/>
      <c r="V22" s="12"/>
    </row>
    <row r="23" spans="1:22">
      <c r="A23" s="12">
        <v>13</v>
      </c>
      <c r="B23" s="261"/>
      <c r="C23" s="262"/>
      <c r="D23" s="263"/>
      <c r="E23" s="262"/>
      <c r="F23" s="263"/>
      <c r="G23" s="262"/>
      <c r="H23" s="263"/>
      <c r="I23" s="262"/>
      <c r="J23" s="263"/>
      <c r="K23" s="262"/>
      <c r="L23" s="263"/>
      <c r="M23" s="262"/>
      <c r="N23" s="263"/>
      <c r="O23" s="262"/>
      <c r="P23" s="263"/>
      <c r="Q23" s="262"/>
      <c r="R23" s="263"/>
      <c r="S23" s="262"/>
      <c r="T23" s="263"/>
      <c r="U23" s="262"/>
      <c r="V23" s="12"/>
    </row>
    <row r="24" spans="1:22">
      <c r="A24" s="12">
        <v>14</v>
      </c>
      <c r="B24" s="261"/>
      <c r="C24" s="262"/>
      <c r="D24" s="263"/>
      <c r="E24" s="262"/>
      <c r="F24" s="263"/>
      <c r="G24" s="262"/>
      <c r="H24" s="263"/>
      <c r="I24" s="262"/>
      <c r="J24" s="263"/>
      <c r="K24" s="262"/>
      <c r="L24" s="263"/>
      <c r="M24" s="262"/>
      <c r="N24" s="263"/>
      <c r="O24" s="262"/>
      <c r="P24" s="263"/>
      <c r="Q24" s="262"/>
      <c r="R24" s="263"/>
      <c r="S24" s="262"/>
      <c r="T24" s="263"/>
      <c r="U24" s="262"/>
      <c r="V24" s="12"/>
    </row>
    <row r="25" spans="1:22">
      <c r="A25" s="12">
        <v>15</v>
      </c>
      <c r="B25" s="261"/>
      <c r="C25" s="262"/>
      <c r="D25" s="263"/>
      <c r="E25" s="262"/>
      <c r="F25" s="263"/>
      <c r="G25" s="262"/>
      <c r="H25" s="263"/>
      <c r="I25" s="262"/>
      <c r="J25" s="263"/>
      <c r="K25" s="262"/>
      <c r="L25" s="263"/>
      <c r="M25" s="262"/>
      <c r="N25" s="263"/>
      <c r="O25" s="262"/>
      <c r="P25" s="263"/>
      <c r="Q25" s="262"/>
      <c r="R25" s="263"/>
      <c r="S25" s="262"/>
      <c r="T25" s="263"/>
      <c r="U25" s="262"/>
      <c r="V25" s="12"/>
    </row>
    <row r="26" spans="1:22">
      <c r="A26" s="12">
        <v>16</v>
      </c>
      <c r="B26" s="261"/>
      <c r="C26" s="262"/>
      <c r="D26" s="263"/>
      <c r="E26" s="262"/>
      <c r="F26" s="263"/>
      <c r="G26" s="262"/>
      <c r="H26" s="263"/>
      <c r="I26" s="262"/>
      <c r="J26" s="263"/>
      <c r="K26" s="262"/>
      <c r="L26" s="263"/>
      <c r="M26" s="262"/>
      <c r="N26" s="263"/>
      <c r="O26" s="262"/>
      <c r="P26" s="263"/>
      <c r="Q26" s="262"/>
      <c r="R26" s="263"/>
      <c r="S26" s="262"/>
      <c r="T26" s="263"/>
      <c r="U26" s="262"/>
      <c r="V26" s="12"/>
    </row>
    <row r="27" spans="1:22">
      <c r="A27" s="12">
        <v>17</v>
      </c>
      <c r="B27" s="261"/>
      <c r="C27" s="262"/>
      <c r="D27" s="263"/>
      <c r="E27" s="262"/>
      <c r="F27" s="263"/>
      <c r="G27" s="262"/>
      <c r="H27" s="263"/>
      <c r="I27" s="262"/>
      <c r="J27" s="263"/>
      <c r="K27" s="262"/>
      <c r="L27" s="263"/>
      <c r="M27" s="262"/>
      <c r="N27" s="263"/>
      <c r="O27" s="262"/>
      <c r="P27" s="263"/>
      <c r="Q27" s="262"/>
      <c r="R27" s="263"/>
      <c r="S27" s="262"/>
      <c r="T27" s="263"/>
      <c r="U27" s="262"/>
      <c r="V27" s="12"/>
    </row>
    <row r="28" spans="1:22">
      <c r="A28" s="12">
        <v>18</v>
      </c>
      <c r="B28" s="261"/>
      <c r="C28" s="262"/>
      <c r="D28" s="263"/>
      <c r="E28" s="262"/>
      <c r="F28" s="263"/>
      <c r="G28" s="262"/>
      <c r="H28" s="263"/>
      <c r="I28" s="262"/>
      <c r="J28" s="263"/>
      <c r="K28" s="262"/>
      <c r="L28" s="263"/>
      <c r="M28" s="262"/>
      <c r="N28" s="263"/>
      <c r="O28" s="262"/>
      <c r="P28" s="263"/>
      <c r="Q28" s="262"/>
      <c r="R28" s="263"/>
      <c r="S28" s="262"/>
      <c r="T28" s="263"/>
      <c r="U28" s="262"/>
      <c r="V28" s="12"/>
    </row>
    <row r="29" spans="1:22">
      <c r="A29" s="12">
        <v>19</v>
      </c>
      <c r="B29" s="261"/>
      <c r="C29" s="262"/>
      <c r="D29" s="263"/>
      <c r="E29" s="262"/>
      <c r="F29" s="263"/>
      <c r="G29" s="262"/>
      <c r="H29" s="263"/>
      <c r="I29" s="262"/>
      <c r="J29" s="263"/>
      <c r="K29" s="262"/>
      <c r="L29" s="263"/>
      <c r="M29" s="262"/>
      <c r="N29" s="263"/>
      <c r="O29" s="262"/>
      <c r="P29" s="263"/>
      <c r="Q29" s="262"/>
      <c r="R29" s="263"/>
      <c r="S29" s="262"/>
      <c r="T29" s="263"/>
      <c r="U29" s="262"/>
      <c r="V29" s="12"/>
    </row>
    <row r="30" spans="1:22">
      <c r="A30" s="12">
        <v>20</v>
      </c>
      <c r="B30" s="261"/>
      <c r="C30" s="262"/>
      <c r="D30" s="263"/>
      <c r="E30" s="262"/>
      <c r="F30" s="263"/>
      <c r="G30" s="262"/>
      <c r="H30" s="263"/>
      <c r="I30" s="262"/>
      <c r="J30" s="263"/>
      <c r="K30" s="262"/>
      <c r="L30" s="263"/>
      <c r="M30" s="262"/>
      <c r="N30" s="263"/>
      <c r="O30" s="262"/>
      <c r="P30" s="263"/>
      <c r="Q30" s="262"/>
      <c r="R30" s="263"/>
      <c r="S30" s="262"/>
      <c r="T30" s="263"/>
      <c r="U30" s="262"/>
      <c r="V30" s="12"/>
    </row>
    <row r="31" spans="1:22">
      <c r="A31" s="12">
        <v>21</v>
      </c>
      <c r="B31" s="261"/>
      <c r="C31" s="262"/>
      <c r="D31" s="263"/>
      <c r="E31" s="262"/>
      <c r="F31" s="263"/>
      <c r="G31" s="262"/>
      <c r="H31" s="263"/>
      <c r="I31" s="262"/>
      <c r="J31" s="263"/>
      <c r="K31" s="262"/>
      <c r="L31" s="263"/>
      <c r="M31" s="262"/>
      <c r="N31" s="263"/>
      <c r="O31" s="262"/>
      <c r="P31" s="263"/>
      <c r="Q31" s="262"/>
      <c r="R31" s="263"/>
      <c r="S31" s="262"/>
      <c r="T31" s="263"/>
      <c r="U31" s="262"/>
      <c r="V31" s="12"/>
    </row>
    <row r="32" spans="1:22">
      <c r="A32" s="12">
        <v>22</v>
      </c>
      <c r="B32" s="261"/>
      <c r="C32" s="262"/>
      <c r="D32" s="263"/>
      <c r="E32" s="262"/>
      <c r="F32" s="263"/>
      <c r="G32" s="262"/>
      <c r="H32" s="263"/>
      <c r="I32" s="262"/>
      <c r="J32" s="263"/>
      <c r="K32" s="262"/>
      <c r="L32" s="263"/>
      <c r="M32" s="262"/>
      <c r="N32" s="263"/>
      <c r="O32" s="262"/>
      <c r="P32" s="263"/>
      <c r="Q32" s="262"/>
      <c r="R32" s="263"/>
      <c r="S32" s="262"/>
      <c r="T32" s="263"/>
      <c r="U32" s="262"/>
      <c r="V32" s="12"/>
    </row>
    <row r="33" spans="1:22">
      <c r="A33" s="12">
        <v>23</v>
      </c>
      <c r="B33" s="261"/>
      <c r="C33" s="262"/>
      <c r="D33" s="263"/>
      <c r="E33" s="262"/>
      <c r="F33" s="263"/>
      <c r="G33" s="262"/>
      <c r="H33" s="263"/>
      <c r="I33" s="262"/>
      <c r="J33" s="263"/>
      <c r="K33" s="262"/>
      <c r="L33" s="263"/>
      <c r="M33" s="262"/>
      <c r="N33" s="263"/>
      <c r="O33" s="262"/>
      <c r="P33" s="263"/>
      <c r="Q33" s="262"/>
      <c r="R33" s="263"/>
      <c r="S33" s="262"/>
      <c r="T33" s="263"/>
      <c r="U33" s="262"/>
      <c r="V33" s="12"/>
    </row>
    <row r="34" spans="1:22">
      <c r="A34" s="12">
        <v>24</v>
      </c>
      <c r="B34" s="261"/>
      <c r="C34" s="262"/>
      <c r="D34" s="263"/>
      <c r="E34" s="262"/>
      <c r="F34" s="263"/>
      <c r="G34" s="262"/>
      <c r="H34" s="263"/>
      <c r="I34" s="262"/>
      <c r="J34" s="263"/>
      <c r="K34" s="262"/>
      <c r="L34" s="263"/>
      <c r="M34" s="262"/>
      <c r="N34" s="263"/>
      <c r="O34" s="262"/>
      <c r="P34" s="263"/>
      <c r="Q34" s="262"/>
      <c r="R34" s="263"/>
      <c r="S34" s="262"/>
      <c r="T34" s="263"/>
      <c r="U34" s="262"/>
      <c r="V34" s="12"/>
    </row>
    <row r="35" spans="1:22">
      <c r="A35" s="12">
        <v>25</v>
      </c>
      <c r="B35" s="261"/>
      <c r="C35" s="262"/>
      <c r="D35" s="263"/>
      <c r="E35" s="262"/>
      <c r="F35" s="263"/>
      <c r="G35" s="262"/>
      <c r="H35" s="263"/>
      <c r="I35" s="262"/>
      <c r="J35" s="263"/>
      <c r="K35" s="262"/>
      <c r="L35" s="263"/>
      <c r="M35" s="262"/>
      <c r="N35" s="263"/>
      <c r="O35" s="262"/>
      <c r="P35" s="263"/>
      <c r="Q35" s="262"/>
      <c r="R35" s="263"/>
      <c r="S35" s="262"/>
      <c r="T35" s="263"/>
      <c r="U35" s="262"/>
      <c r="V35" s="12"/>
    </row>
    <row r="36" spans="1:22">
      <c r="A36" s="12">
        <v>26</v>
      </c>
      <c r="B36" s="261"/>
      <c r="C36" s="262"/>
      <c r="D36" s="263"/>
      <c r="E36" s="262"/>
      <c r="F36" s="263"/>
      <c r="G36" s="262"/>
      <c r="H36" s="263"/>
      <c r="I36" s="262"/>
      <c r="J36" s="263"/>
      <c r="K36" s="262"/>
      <c r="L36" s="263"/>
      <c r="M36" s="262"/>
      <c r="N36" s="263"/>
      <c r="O36" s="262"/>
      <c r="P36" s="263"/>
      <c r="Q36" s="262"/>
      <c r="R36" s="263"/>
      <c r="S36" s="262"/>
      <c r="T36" s="263"/>
      <c r="U36" s="262"/>
      <c r="V36" s="12"/>
    </row>
    <row r="37" spans="1:22">
      <c r="A37" s="12">
        <v>27</v>
      </c>
      <c r="B37" s="261"/>
      <c r="C37" s="262"/>
      <c r="D37" s="263"/>
      <c r="E37" s="262"/>
      <c r="F37" s="263"/>
      <c r="G37" s="262"/>
      <c r="H37" s="263"/>
      <c r="I37" s="262"/>
      <c r="J37" s="263"/>
      <c r="K37" s="262"/>
      <c r="L37" s="263"/>
      <c r="M37" s="262"/>
      <c r="N37" s="263"/>
      <c r="O37" s="262"/>
      <c r="P37" s="263"/>
      <c r="Q37" s="262"/>
      <c r="R37" s="263"/>
      <c r="S37" s="262"/>
      <c r="T37" s="263"/>
      <c r="U37" s="262"/>
      <c r="V37" s="12"/>
    </row>
    <row r="38" spans="1:22">
      <c r="A38" s="12">
        <v>28</v>
      </c>
      <c r="B38" s="261"/>
      <c r="C38" s="262"/>
      <c r="D38" s="263"/>
      <c r="E38" s="262"/>
      <c r="F38" s="263"/>
      <c r="G38" s="262"/>
      <c r="H38" s="263"/>
      <c r="I38" s="262"/>
      <c r="J38" s="263"/>
      <c r="K38" s="262"/>
      <c r="L38" s="263"/>
      <c r="M38" s="262"/>
      <c r="N38" s="263"/>
      <c r="O38" s="262"/>
      <c r="P38" s="263"/>
      <c r="Q38" s="262"/>
      <c r="R38" s="263"/>
      <c r="S38" s="262"/>
      <c r="T38" s="263"/>
      <c r="U38" s="262"/>
      <c r="V38" s="12"/>
    </row>
    <row r="39" spans="1:22">
      <c r="A39" s="12">
        <v>29</v>
      </c>
      <c r="B39" s="261"/>
      <c r="C39" s="262"/>
      <c r="D39" s="263"/>
      <c r="E39" s="262"/>
      <c r="F39" s="263"/>
      <c r="G39" s="262"/>
      <c r="H39" s="263"/>
      <c r="I39" s="262"/>
      <c r="J39" s="263"/>
      <c r="K39" s="262"/>
      <c r="L39" s="263"/>
      <c r="M39" s="262"/>
      <c r="N39" s="263"/>
      <c r="O39" s="262"/>
      <c r="P39" s="263"/>
      <c r="Q39" s="262"/>
      <c r="R39" s="263"/>
      <c r="S39" s="262"/>
      <c r="T39" s="263"/>
      <c r="U39" s="262"/>
      <c r="V39" s="12"/>
    </row>
    <row r="40" spans="1:22">
      <c r="A40" s="12">
        <v>30</v>
      </c>
      <c r="B40" s="261"/>
      <c r="C40" s="262"/>
      <c r="D40" s="263"/>
      <c r="E40" s="262"/>
      <c r="F40" s="263"/>
      <c r="G40" s="262"/>
      <c r="H40" s="263"/>
      <c r="I40" s="262"/>
      <c r="J40" s="263"/>
      <c r="K40" s="262"/>
      <c r="L40" s="263"/>
      <c r="M40" s="262"/>
      <c r="N40" s="263"/>
      <c r="O40" s="262"/>
      <c r="P40" s="263"/>
      <c r="Q40" s="262"/>
      <c r="R40" s="263"/>
      <c r="S40" s="262"/>
      <c r="T40" s="263"/>
      <c r="U40" s="262"/>
      <c r="V40" s="12"/>
    </row>
    <row r="41" spans="1:22">
      <c r="A41" s="12">
        <v>31</v>
      </c>
      <c r="B41" s="261"/>
      <c r="C41" s="262"/>
      <c r="D41" s="263"/>
      <c r="E41" s="262"/>
      <c r="F41" s="263"/>
      <c r="G41" s="262"/>
      <c r="H41" s="263"/>
      <c r="I41" s="262"/>
      <c r="J41" s="263"/>
      <c r="K41" s="262"/>
      <c r="L41" s="263"/>
      <c r="M41" s="262"/>
      <c r="N41" s="263"/>
      <c r="O41" s="262"/>
      <c r="P41" s="263"/>
      <c r="Q41" s="262"/>
      <c r="R41" s="263"/>
      <c r="S41" s="262"/>
      <c r="T41" s="263"/>
      <c r="U41" s="262"/>
      <c r="V41" s="12"/>
    </row>
    <row r="42" spans="1:22">
      <c r="A42" s="12">
        <v>32</v>
      </c>
      <c r="B42" s="261"/>
      <c r="C42" s="262"/>
      <c r="D42" s="263"/>
      <c r="E42" s="262"/>
      <c r="F42" s="263"/>
      <c r="G42" s="262"/>
      <c r="H42" s="263"/>
      <c r="I42" s="262"/>
      <c r="J42" s="263"/>
      <c r="K42" s="262"/>
      <c r="L42" s="263"/>
      <c r="M42" s="262"/>
      <c r="N42" s="263"/>
      <c r="O42" s="262"/>
      <c r="P42" s="263"/>
      <c r="Q42" s="262"/>
      <c r="R42" s="263"/>
      <c r="S42" s="262"/>
      <c r="T42" s="263"/>
      <c r="U42" s="262"/>
      <c r="V42" s="12"/>
    </row>
    <row r="43" spans="1:22">
      <c r="A43" s="12">
        <v>33</v>
      </c>
      <c r="B43" s="261"/>
      <c r="C43" s="262"/>
      <c r="D43" s="263"/>
      <c r="E43" s="262"/>
      <c r="F43" s="263"/>
      <c r="G43" s="262"/>
      <c r="H43" s="263"/>
      <c r="I43" s="262"/>
      <c r="J43" s="263"/>
      <c r="K43" s="262"/>
      <c r="L43" s="263"/>
      <c r="M43" s="262"/>
      <c r="N43" s="263"/>
      <c r="O43" s="262"/>
      <c r="P43" s="263"/>
      <c r="Q43" s="262"/>
      <c r="R43" s="263"/>
      <c r="S43" s="262"/>
      <c r="T43" s="263"/>
      <c r="U43" s="262"/>
      <c r="V43" s="12"/>
    </row>
    <row r="44" spans="1:22">
      <c r="A44" s="12">
        <v>34</v>
      </c>
      <c r="B44" s="261"/>
      <c r="C44" s="262"/>
      <c r="D44" s="263"/>
      <c r="E44" s="262"/>
      <c r="F44" s="263"/>
      <c r="G44" s="262"/>
      <c r="H44" s="263"/>
      <c r="I44" s="262"/>
      <c r="J44" s="263"/>
      <c r="K44" s="262"/>
      <c r="L44" s="263"/>
      <c r="M44" s="262"/>
      <c r="N44" s="263"/>
      <c r="O44" s="262"/>
      <c r="P44" s="263"/>
      <c r="Q44" s="262"/>
      <c r="R44" s="263"/>
      <c r="S44" s="262"/>
      <c r="T44" s="263"/>
      <c r="U44" s="262"/>
      <c r="V44" s="12"/>
    </row>
    <row r="45" spans="1:22">
      <c r="A45" s="12">
        <v>35</v>
      </c>
      <c r="B45" s="261"/>
      <c r="C45" s="262"/>
      <c r="D45" s="263"/>
      <c r="E45" s="262"/>
      <c r="F45" s="263"/>
      <c r="G45" s="262"/>
      <c r="H45" s="263"/>
      <c r="I45" s="262"/>
      <c r="J45" s="263"/>
      <c r="K45" s="262"/>
      <c r="L45" s="263"/>
      <c r="M45" s="262"/>
      <c r="N45" s="263"/>
      <c r="O45" s="262"/>
      <c r="P45" s="263"/>
      <c r="Q45" s="262"/>
      <c r="R45" s="263"/>
      <c r="S45" s="262"/>
      <c r="T45" s="263"/>
      <c r="U45" s="262"/>
      <c r="V45" s="12"/>
    </row>
    <row r="46" spans="1:22">
      <c r="A46" s="12">
        <v>36</v>
      </c>
      <c r="B46" s="261"/>
      <c r="C46" s="262"/>
      <c r="D46" s="263"/>
      <c r="E46" s="262"/>
      <c r="F46" s="263"/>
      <c r="G46" s="262"/>
      <c r="H46" s="263"/>
      <c r="I46" s="262"/>
      <c r="J46" s="263"/>
      <c r="K46" s="262"/>
      <c r="L46" s="263"/>
      <c r="M46" s="262"/>
      <c r="N46" s="263"/>
      <c r="O46" s="262"/>
      <c r="P46" s="263"/>
      <c r="Q46" s="262"/>
      <c r="R46" s="263"/>
      <c r="S46" s="262"/>
      <c r="T46" s="263"/>
      <c r="U46" s="262"/>
      <c r="V46" s="12"/>
    </row>
    <row r="47" spans="1:22">
      <c r="A47" s="12">
        <v>37</v>
      </c>
      <c r="B47" s="261"/>
      <c r="C47" s="262"/>
      <c r="D47" s="263"/>
      <c r="E47" s="262"/>
      <c r="F47" s="263"/>
      <c r="G47" s="262"/>
      <c r="H47" s="263"/>
      <c r="I47" s="262"/>
      <c r="J47" s="263"/>
      <c r="K47" s="262"/>
      <c r="L47" s="263"/>
      <c r="M47" s="262"/>
      <c r="N47" s="263"/>
      <c r="O47" s="262"/>
      <c r="P47" s="263"/>
      <c r="Q47" s="262"/>
      <c r="R47" s="263"/>
      <c r="S47" s="262"/>
      <c r="T47" s="263"/>
      <c r="U47" s="262"/>
      <c r="V47" s="12"/>
    </row>
    <row r="48" spans="1:22">
      <c r="A48" s="12">
        <v>38</v>
      </c>
      <c r="B48" s="261"/>
      <c r="C48" s="262"/>
      <c r="D48" s="263"/>
      <c r="E48" s="262"/>
      <c r="F48" s="263"/>
      <c r="G48" s="262"/>
      <c r="H48" s="263"/>
      <c r="I48" s="262"/>
      <c r="J48" s="263"/>
      <c r="K48" s="262"/>
      <c r="L48" s="263"/>
      <c r="M48" s="262"/>
      <c r="N48" s="263"/>
      <c r="O48" s="262"/>
      <c r="P48" s="263"/>
      <c r="Q48" s="262"/>
      <c r="R48" s="263"/>
      <c r="S48" s="262"/>
      <c r="T48" s="263"/>
      <c r="U48" s="262"/>
      <c r="V48" s="12"/>
    </row>
    <row r="49" spans="1:22">
      <c r="A49" s="12">
        <v>39</v>
      </c>
      <c r="B49" s="261"/>
      <c r="C49" s="262"/>
      <c r="D49" s="263"/>
      <c r="E49" s="262"/>
      <c r="F49" s="263"/>
      <c r="G49" s="262"/>
      <c r="H49" s="263"/>
      <c r="I49" s="262"/>
      <c r="J49" s="263"/>
      <c r="K49" s="262"/>
      <c r="L49" s="263"/>
      <c r="M49" s="262"/>
      <c r="N49" s="263"/>
      <c r="O49" s="262"/>
      <c r="P49" s="263"/>
      <c r="Q49" s="262"/>
      <c r="R49" s="263"/>
      <c r="S49" s="262"/>
      <c r="T49" s="263"/>
      <c r="U49" s="262"/>
      <c r="V49" s="12"/>
    </row>
    <row r="50" spans="1:22">
      <c r="A50" s="12">
        <v>40</v>
      </c>
      <c r="B50" s="261"/>
      <c r="C50" s="262"/>
      <c r="D50" s="263"/>
      <c r="E50" s="262"/>
      <c r="F50" s="263"/>
      <c r="G50" s="262"/>
      <c r="H50" s="263"/>
      <c r="I50" s="262"/>
      <c r="J50" s="263"/>
      <c r="K50" s="262"/>
      <c r="L50" s="263"/>
      <c r="M50" s="262"/>
      <c r="N50" s="263"/>
      <c r="O50" s="262"/>
      <c r="P50" s="263"/>
      <c r="Q50" s="262"/>
      <c r="R50" s="263"/>
      <c r="S50" s="262"/>
      <c r="T50" s="263"/>
      <c r="U50" s="262"/>
      <c r="V50" s="12"/>
    </row>
    <row r="51" spans="1:22">
      <c r="A51" s="12">
        <v>41</v>
      </c>
      <c r="B51" s="261"/>
      <c r="C51" s="262"/>
      <c r="D51" s="263"/>
      <c r="E51" s="262"/>
      <c r="F51" s="263"/>
      <c r="G51" s="262"/>
      <c r="H51" s="263"/>
      <c r="I51" s="262"/>
      <c r="J51" s="263"/>
      <c r="K51" s="262"/>
      <c r="L51" s="263"/>
      <c r="M51" s="262"/>
      <c r="N51" s="263"/>
      <c r="O51" s="262"/>
      <c r="P51" s="263"/>
      <c r="Q51" s="262"/>
      <c r="R51" s="263"/>
      <c r="S51" s="262"/>
      <c r="T51" s="263"/>
      <c r="U51" s="262"/>
      <c r="V51" s="12"/>
    </row>
    <row r="52" spans="1:22">
      <c r="A52" s="12">
        <v>42</v>
      </c>
      <c r="B52" s="261"/>
      <c r="C52" s="262"/>
      <c r="D52" s="263"/>
      <c r="E52" s="262"/>
      <c r="F52" s="263"/>
      <c r="G52" s="262"/>
      <c r="H52" s="263"/>
      <c r="I52" s="262"/>
      <c r="J52" s="263"/>
      <c r="K52" s="262"/>
      <c r="L52" s="263"/>
      <c r="M52" s="262"/>
      <c r="N52" s="263"/>
      <c r="O52" s="262"/>
      <c r="P52" s="263"/>
      <c r="Q52" s="262"/>
      <c r="R52" s="263"/>
      <c r="S52" s="262"/>
      <c r="T52" s="263"/>
      <c r="U52" s="262"/>
      <c r="V52" s="12"/>
    </row>
    <row r="53" spans="1:22">
      <c r="A53" s="12">
        <v>43</v>
      </c>
      <c r="B53" s="261"/>
      <c r="C53" s="262"/>
      <c r="D53" s="263"/>
      <c r="E53" s="262"/>
      <c r="F53" s="263"/>
      <c r="G53" s="262"/>
      <c r="H53" s="263"/>
      <c r="I53" s="262"/>
      <c r="J53" s="263"/>
      <c r="K53" s="262"/>
      <c r="L53" s="263"/>
      <c r="M53" s="262"/>
      <c r="N53" s="263"/>
      <c r="O53" s="262"/>
      <c r="P53" s="263"/>
      <c r="Q53" s="262"/>
      <c r="R53" s="263"/>
      <c r="S53" s="262"/>
      <c r="T53" s="263"/>
      <c r="U53" s="262"/>
      <c r="V53" s="12"/>
    </row>
    <row r="54" spans="1:22">
      <c r="A54" s="12">
        <v>44</v>
      </c>
      <c r="B54" s="261"/>
      <c r="C54" s="262"/>
      <c r="D54" s="263"/>
      <c r="E54" s="262"/>
      <c r="F54" s="263"/>
      <c r="G54" s="262"/>
      <c r="H54" s="263"/>
      <c r="I54" s="262"/>
      <c r="J54" s="263"/>
      <c r="K54" s="262"/>
      <c r="L54" s="263"/>
      <c r="M54" s="262"/>
      <c r="N54" s="263"/>
      <c r="O54" s="262"/>
      <c r="P54" s="263"/>
      <c r="Q54" s="262"/>
      <c r="R54" s="263"/>
      <c r="S54" s="262"/>
      <c r="T54" s="263"/>
      <c r="U54" s="262"/>
      <c r="V54" s="12"/>
    </row>
    <row r="55" spans="1:22">
      <c r="A55" s="12">
        <v>45</v>
      </c>
      <c r="B55" s="261"/>
      <c r="C55" s="262"/>
      <c r="D55" s="263"/>
      <c r="E55" s="262"/>
      <c r="F55" s="263"/>
      <c r="G55" s="262"/>
      <c r="H55" s="263"/>
      <c r="I55" s="262"/>
      <c r="J55" s="263"/>
      <c r="K55" s="262"/>
      <c r="L55" s="263"/>
      <c r="M55" s="262"/>
      <c r="N55" s="263"/>
      <c r="O55" s="262"/>
      <c r="P55" s="263"/>
      <c r="Q55" s="262"/>
      <c r="R55" s="263"/>
      <c r="S55" s="262"/>
      <c r="T55" s="263"/>
      <c r="U55" s="262"/>
      <c r="V55" s="12"/>
    </row>
    <row r="56" spans="1:22">
      <c r="A56" s="12">
        <v>46</v>
      </c>
      <c r="B56" s="261"/>
      <c r="C56" s="262"/>
      <c r="D56" s="263"/>
      <c r="E56" s="262"/>
      <c r="F56" s="263"/>
      <c r="G56" s="262"/>
      <c r="H56" s="263"/>
      <c r="I56" s="262"/>
      <c r="J56" s="263"/>
      <c r="K56" s="262"/>
      <c r="L56" s="263"/>
      <c r="M56" s="262"/>
      <c r="N56" s="263"/>
      <c r="O56" s="262"/>
      <c r="P56" s="263"/>
      <c r="Q56" s="262"/>
      <c r="R56" s="263"/>
      <c r="S56" s="262"/>
      <c r="T56" s="263"/>
      <c r="U56" s="262"/>
      <c r="V56" s="12"/>
    </row>
    <row r="57" spans="1:22">
      <c r="A57" s="12">
        <v>47</v>
      </c>
      <c r="B57" s="261"/>
      <c r="C57" s="262"/>
      <c r="D57" s="263"/>
      <c r="E57" s="262"/>
      <c r="F57" s="263"/>
      <c r="G57" s="262"/>
      <c r="H57" s="263"/>
      <c r="I57" s="262"/>
      <c r="J57" s="263"/>
      <c r="K57" s="262"/>
      <c r="L57" s="263"/>
      <c r="M57" s="262"/>
      <c r="N57" s="263"/>
      <c r="O57" s="262"/>
      <c r="P57" s="263"/>
      <c r="Q57" s="262"/>
      <c r="R57" s="263"/>
      <c r="S57" s="262"/>
      <c r="T57" s="263"/>
      <c r="U57" s="262"/>
      <c r="V57" s="12"/>
    </row>
    <row r="58" spans="1:22">
      <c r="A58" s="12">
        <v>48</v>
      </c>
      <c r="B58" s="261"/>
      <c r="C58" s="262"/>
      <c r="D58" s="263"/>
      <c r="E58" s="262"/>
      <c r="F58" s="263"/>
      <c r="G58" s="262"/>
      <c r="H58" s="263"/>
      <c r="I58" s="262"/>
      <c r="J58" s="263"/>
      <c r="K58" s="262"/>
      <c r="L58" s="263"/>
      <c r="M58" s="262"/>
      <c r="N58" s="263"/>
      <c r="O58" s="262"/>
      <c r="P58" s="263"/>
      <c r="Q58" s="262"/>
      <c r="R58" s="263"/>
      <c r="S58" s="262"/>
      <c r="T58" s="263"/>
      <c r="U58" s="262"/>
      <c r="V58" s="12"/>
    </row>
    <row r="59" spans="1:22">
      <c r="A59" s="12">
        <v>49</v>
      </c>
      <c r="B59" s="261"/>
      <c r="C59" s="262"/>
      <c r="D59" s="263"/>
      <c r="E59" s="262"/>
      <c r="F59" s="263"/>
      <c r="G59" s="262"/>
      <c r="H59" s="263"/>
      <c r="I59" s="262"/>
      <c r="J59" s="263"/>
      <c r="K59" s="262"/>
      <c r="L59" s="263"/>
      <c r="M59" s="262"/>
      <c r="N59" s="263"/>
      <c r="O59" s="262"/>
      <c r="P59" s="263"/>
      <c r="Q59" s="262"/>
      <c r="R59" s="263"/>
      <c r="S59" s="262"/>
      <c r="T59" s="263"/>
      <c r="U59" s="262"/>
      <c r="V59" s="12"/>
    </row>
    <row r="60" spans="1:22">
      <c r="A60" s="12">
        <v>50</v>
      </c>
      <c r="B60" s="261"/>
      <c r="C60" s="262"/>
      <c r="D60" s="263"/>
      <c r="E60" s="262"/>
      <c r="F60" s="263"/>
      <c r="G60" s="262"/>
      <c r="H60" s="263"/>
      <c r="I60" s="262"/>
      <c r="J60" s="263"/>
      <c r="K60" s="262"/>
      <c r="L60" s="263"/>
      <c r="M60" s="262"/>
      <c r="N60" s="263"/>
      <c r="O60" s="262"/>
      <c r="P60" s="263"/>
      <c r="Q60" s="262"/>
      <c r="R60" s="263"/>
      <c r="S60" s="262"/>
      <c r="T60" s="263"/>
      <c r="U60" s="262"/>
      <c r="V60" s="12"/>
    </row>
    <row r="61" spans="1:22">
      <c r="A61" s="12">
        <v>51</v>
      </c>
      <c r="B61" s="261"/>
      <c r="C61" s="262"/>
      <c r="D61" s="263"/>
      <c r="E61" s="262"/>
      <c r="F61" s="263"/>
      <c r="G61" s="262"/>
      <c r="H61" s="263"/>
      <c r="I61" s="262"/>
      <c r="J61" s="263"/>
      <c r="K61" s="262"/>
      <c r="L61" s="263"/>
      <c r="M61" s="262"/>
      <c r="N61" s="263"/>
      <c r="O61" s="262"/>
      <c r="P61" s="263"/>
      <c r="Q61" s="262"/>
      <c r="R61" s="263"/>
      <c r="S61" s="262"/>
      <c r="T61" s="263"/>
      <c r="U61" s="262"/>
      <c r="V61" s="12"/>
    </row>
    <row r="62" spans="1:22">
      <c r="A62" s="12">
        <v>52</v>
      </c>
      <c r="B62" s="261"/>
      <c r="C62" s="262"/>
      <c r="D62" s="263"/>
      <c r="E62" s="262"/>
      <c r="F62" s="263"/>
      <c r="G62" s="262"/>
      <c r="H62" s="263"/>
      <c r="I62" s="262"/>
      <c r="J62" s="263"/>
      <c r="K62" s="262"/>
      <c r="L62" s="263"/>
      <c r="M62" s="262"/>
      <c r="N62" s="263"/>
      <c r="O62" s="262"/>
      <c r="P62" s="263"/>
      <c r="Q62" s="262"/>
      <c r="R62" s="263"/>
      <c r="S62" s="262"/>
      <c r="T62" s="263"/>
      <c r="U62" s="262"/>
      <c r="V62" s="12"/>
    </row>
    <row r="63" spans="1:22">
      <c r="A63" s="12">
        <v>53</v>
      </c>
      <c r="B63" s="261"/>
      <c r="C63" s="262"/>
      <c r="D63" s="263"/>
      <c r="E63" s="262"/>
      <c r="F63" s="263"/>
      <c r="G63" s="262"/>
      <c r="H63" s="263"/>
      <c r="I63" s="262"/>
      <c r="J63" s="263"/>
      <c r="K63" s="262"/>
      <c r="L63" s="263"/>
      <c r="M63" s="262"/>
      <c r="N63" s="263"/>
      <c r="O63" s="262"/>
      <c r="P63" s="263"/>
      <c r="Q63" s="262"/>
      <c r="R63" s="263"/>
      <c r="S63" s="262"/>
      <c r="T63" s="263"/>
      <c r="U63" s="262"/>
      <c r="V63" s="12"/>
    </row>
    <row r="64" spans="1:22">
      <c r="A64" s="12">
        <v>54</v>
      </c>
      <c r="B64" s="261"/>
      <c r="C64" s="262"/>
      <c r="D64" s="263"/>
      <c r="E64" s="262"/>
      <c r="F64" s="263"/>
      <c r="G64" s="262"/>
      <c r="H64" s="263"/>
      <c r="I64" s="262"/>
      <c r="J64" s="263"/>
      <c r="K64" s="262"/>
      <c r="L64" s="263"/>
      <c r="M64" s="262"/>
      <c r="N64" s="263"/>
      <c r="O64" s="262"/>
      <c r="P64" s="263"/>
      <c r="Q64" s="262"/>
      <c r="R64" s="263"/>
      <c r="S64" s="262"/>
      <c r="T64" s="263"/>
      <c r="U64" s="262"/>
      <c r="V64" s="12"/>
    </row>
    <row r="65" spans="1:22">
      <c r="A65" s="12">
        <v>55</v>
      </c>
      <c r="B65" s="261"/>
      <c r="C65" s="262"/>
      <c r="D65" s="263"/>
      <c r="E65" s="262"/>
      <c r="F65" s="263"/>
      <c r="G65" s="262"/>
      <c r="H65" s="263"/>
      <c r="I65" s="262"/>
      <c r="J65" s="263"/>
      <c r="K65" s="262"/>
      <c r="L65" s="263"/>
      <c r="M65" s="262"/>
      <c r="N65" s="263"/>
      <c r="O65" s="262"/>
      <c r="P65" s="263"/>
      <c r="Q65" s="262"/>
      <c r="R65" s="263"/>
      <c r="S65" s="262"/>
      <c r="T65" s="263"/>
      <c r="U65" s="262"/>
      <c r="V65" s="12"/>
    </row>
    <row r="66" spans="1:22">
      <c r="Q66" s="9"/>
      <c r="R66" s="9"/>
      <c r="S66" s="9"/>
      <c r="T66" s="9"/>
      <c r="U66" s="9"/>
      <c r="V66" s="12"/>
    </row>
    <row r="67" spans="1:22">
      <c r="Q67" s="9"/>
      <c r="R67" s="9"/>
      <c r="S67" s="9"/>
      <c r="T67" s="9"/>
      <c r="U67" s="9"/>
      <c r="V67" s="12"/>
    </row>
    <row r="68" spans="1:22">
      <c r="Q68" s="9"/>
      <c r="R68" s="9"/>
      <c r="S68" s="9"/>
      <c r="T68" s="9"/>
      <c r="U68" s="9"/>
      <c r="V68" s="12"/>
    </row>
    <row r="69" spans="1:22">
      <c r="Q69" s="9"/>
      <c r="R69" s="9"/>
      <c r="S69" s="9"/>
      <c r="T69" s="9"/>
      <c r="U69" s="9"/>
      <c r="V69" s="12"/>
    </row>
    <row r="70" spans="1:22">
      <c r="Q70" s="9"/>
      <c r="R70" s="9"/>
      <c r="S70" s="9"/>
      <c r="T70" s="9"/>
      <c r="U70" s="9"/>
      <c r="V70" s="12"/>
    </row>
    <row r="71" spans="1:22">
      <c r="Q71" s="9"/>
      <c r="R71" s="9"/>
      <c r="S71" s="9"/>
      <c r="T71" s="9"/>
      <c r="U71" s="9"/>
      <c r="V71" s="12"/>
    </row>
    <row r="72" spans="1:22">
      <c r="Q72" s="9"/>
      <c r="R72" s="9"/>
      <c r="S72" s="9"/>
      <c r="T72" s="9"/>
      <c r="U72" s="9"/>
      <c r="V72" s="12"/>
    </row>
    <row r="73" spans="1:22">
      <c r="Q73" s="9"/>
      <c r="R73" s="9"/>
      <c r="S73" s="9"/>
      <c r="T73" s="9"/>
      <c r="U73" s="9"/>
      <c r="V73" s="12"/>
    </row>
    <row r="74" spans="1:22">
      <c r="Q74" s="9"/>
      <c r="R74" s="9"/>
      <c r="S74" s="9"/>
      <c r="T74" s="9"/>
      <c r="U74" s="9"/>
      <c r="V74" s="12"/>
    </row>
    <row r="75" spans="1:22">
      <c r="Q75" s="9"/>
      <c r="R75" s="9"/>
      <c r="S75" s="9"/>
      <c r="T75" s="9"/>
      <c r="U75" s="9"/>
      <c r="V75" s="12"/>
    </row>
    <row r="76" spans="1:22">
      <c r="Q76" s="9"/>
      <c r="R76" s="9"/>
      <c r="S76" s="9"/>
      <c r="T76" s="9"/>
      <c r="U76" s="9"/>
      <c r="V76" s="12"/>
    </row>
    <row r="77" spans="1:22">
      <c r="Q77" s="9"/>
      <c r="R77" s="9"/>
      <c r="S77" s="9"/>
      <c r="T77" s="9"/>
      <c r="U77" s="9"/>
      <c r="V77" s="12"/>
    </row>
    <row r="78" spans="1:22">
      <c r="Q78" s="9"/>
      <c r="R78" s="9"/>
      <c r="S78" s="9"/>
      <c r="T78" s="9"/>
      <c r="U78" s="9"/>
      <c r="V78" s="12"/>
    </row>
    <row r="79" spans="1:22">
      <c r="Q79" s="9"/>
      <c r="R79" s="9"/>
      <c r="S79" s="9"/>
      <c r="T79" s="9"/>
      <c r="U79" s="9"/>
      <c r="V79" s="12"/>
    </row>
    <row r="80" spans="1:22">
      <c r="Q80" s="9"/>
      <c r="R80" s="9"/>
      <c r="S80" s="9"/>
      <c r="T80" s="9"/>
      <c r="U80" s="9"/>
      <c r="V80" s="12"/>
    </row>
    <row r="81" spans="17:22">
      <c r="Q81" s="9"/>
      <c r="R81" s="9"/>
      <c r="S81" s="9"/>
      <c r="T81" s="9"/>
      <c r="U81" s="9"/>
      <c r="V81" s="12"/>
    </row>
    <row r="82" spans="17:22">
      <c r="Q82" s="9"/>
      <c r="R82" s="9"/>
      <c r="S82" s="9"/>
      <c r="T82" s="9"/>
      <c r="U82" s="9"/>
      <c r="V82" s="12"/>
    </row>
    <row r="83" spans="17:22">
      <c r="Q83" s="9"/>
      <c r="R83" s="9"/>
      <c r="S83" s="9"/>
      <c r="T83" s="9"/>
      <c r="U83" s="9"/>
      <c r="V83" s="12"/>
    </row>
    <row r="84" spans="17:22">
      <c r="Q84" s="9"/>
      <c r="R84" s="9"/>
      <c r="S84" s="9"/>
      <c r="T84" s="9"/>
      <c r="U84" s="9"/>
      <c r="V84" s="12"/>
    </row>
    <row r="85" spans="17:22">
      <c r="Q85" s="9"/>
      <c r="R85" s="9"/>
      <c r="S85" s="9"/>
      <c r="T85" s="9"/>
      <c r="U85" s="9"/>
      <c r="V85" s="12"/>
    </row>
    <row r="86" spans="17:22">
      <c r="Q86" s="9"/>
      <c r="R86" s="9"/>
      <c r="S86" s="9"/>
      <c r="T86" s="9"/>
      <c r="U86" s="9"/>
      <c r="V86" s="12"/>
    </row>
    <row r="87" spans="17:22">
      <c r="Q87" s="9"/>
      <c r="R87" s="9"/>
      <c r="S87" s="9"/>
      <c r="T87" s="9"/>
      <c r="U87" s="9"/>
      <c r="V87" s="12"/>
    </row>
    <row r="88" spans="17:22">
      <c r="Q88" s="9"/>
      <c r="R88" s="9"/>
      <c r="S88" s="9"/>
      <c r="T88" s="9"/>
      <c r="U88" s="9"/>
      <c r="V88" s="12"/>
    </row>
    <row r="89" spans="17:22">
      <c r="Q89" s="9"/>
      <c r="R89" s="9"/>
      <c r="S89" s="9"/>
      <c r="T89" s="9"/>
      <c r="U89" s="9"/>
      <c r="V89" s="12"/>
    </row>
    <row r="90" spans="17:22">
      <c r="Q90" s="9"/>
      <c r="R90" s="9"/>
      <c r="S90" s="9"/>
      <c r="T90" s="9"/>
      <c r="U90" s="9"/>
      <c r="V90" s="12"/>
    </row>
    <row r="91" spans="17:22">
      <c r="Q91" s="9"/>
      <c r="R91" s="9"/>
      <c r="S91" s="9"/>
      <c r="T91" s="9"/>
      <c r="U91" s="9"/>
      <c r="V91" s="12"/>
    </row>
    <row r="92" spans="17:22">
      <c r="Q92" s="9"/>
      <c r="R92" s="9"/>
      <c r="S92" s="9"/>
      <c r="T92" s="9"/>
      <c r="U92" s="9"/>
      <c r="V92" s="12"/>
    </row>
    <row r="93" spans="17:22">
      <c r="Q93" s="9"/>
      <c r="R93" s="9"/>
      <c r="S93" s="9"/>
      <c r="T93" s="9"/>
      <c r="U93" s="9"/>
      <c r="V93" s="12"/>
    </row>
    <row r="94" spans="17:22">
      <c r="Q94" s="9"/>
      <c r="R94" s="9"/>
      <c r="S94" s="9"/>
      <c r="T94" s="9"/>
      <c r="U94" s="9"/>
      <c r="V94" s="12"/>
    </row>
    <row r="95" spans="17:22">
      <c r="Q95" s="9"/>
      <c r="R95" s="9"/>
      <c r="S95" s="9"/>
      <c r="T95" s="9"/>
      <c r="U95" s="9"/>
      <c r="V95" s="12"/>
    </row>
    <row r="96" spans="17:22">
      <c r="Q96" s="9"/>
      <c r="R96" s="9"/>
      <c r="S96" s="9"/>
      <c r="T96" s="9"/>
      <c r="U96" s="9"/>
      <c r="V96" s="12"/>
    </row>
    <row r="97" spans="17:22">
      <c r="Q97" s="9"/>
      <c r="R97" s="9"/>
      <c r="S97" s="9"/>
      <c r="T97" s="9"/>
      <c r="U97" s="9"/>
      <c r="V97" s="12"/>
    </row>
    <row r="98" spans="17:22">
      <c r="Q98" s="9"/>
      <c r="R98" s="9"/>
      <c r="S98" s="9"/>
      <c r="T98" s="9"/>
      <c r="U98" s="9"/>
      <c r="V98" s="12"/>
    </row>
    <row r="99" spans="17:22">
      <c r="Q99" s="9"/>
      <c r="R99" s="9"/>
      <c r="S99" s="9"/>
      <c r="T99" s="9"/>
      <c r="U99" s="9"/>
      <c r="V99" s="12"/>
    </row>
    <row r="100" spans="17:22">
      <c r="Q100" s="9"/>
      <c r="R100" s="9"/>
      <c r="S100" s="9"/>
      <c r="T100" s="9"/>
      <c r="U100" s="9"/>
      <c r="V100" s="12"/>
    </row>
    <row r="101" spans="17:22">
      <c r="Q101" s="9"/>
      <c r="R101" s="9"/>
      <c r="S101" s="9"/>
      <c r="T101" s="9"/>
      <c r="U101" s="9"/>
      <c r="V101" s="12"/>
    </row>
    <row r="102" spans="17:22">
      <c r="Q102" s="9"/>
      <c r="R102" s="9"/>
      <c r="S102" s="9"/>
      <c r="T102" s="9"/>
      <c r="U102" s="9"/>
      <c r="V102" s="12"/>
    </row>
    <row r="103" spans="17:22">
      <c r="Q103" s="9"/>
      <c r="R103" s="9"/>
      <c r="S103" s="9"/>
      <c r="T103" s="9"/>
      <c r="U103" s="9"/>
      <c r="V103" s="12"/>
    </row>
    <row r="104" spans="17:22">
      <c r="Q104" s="9"/>
      <c r="R104" s="9"/>
      <c r="S104" s="9"/>
      <c r="T104" s="9"/>
      <c r="U104" s="9"/>
      <c r="V104" s="12"/>
    </row>
    <row r="105" spans="17:22">
      <c r="Q105" s="9"/>
      <c r="R105" s="9"/>
      <c r="S105" s="9"/>
      <c r="T105" s="9"/>
      <c r="U105" s="9"/>
      <c r="V105" s="12"/>
    </row>
    <row r="106" spans="17:22">
      <c r="Q106" s="9"/>
      <c r="R106" s="9"/>
      <c r="S106" s="9"/>
      <c r="T106" s="9"/>
      <c r="U106" s="9"/>
      <c r="V106" s="12"/>
    </row>
    <row r="107" spans="17:22">
      <c r="Q107" s="9"/>
      <c r="R107" s="9"/>
      <c r="S107" s="9"/>
      <c r="T107" s="9"/>
      <c r="U107" s="9"/>
      <c r="V107" s="12"/>
    </row>
    <row r="108" spans="17:22">
      <c r="Q108" s="9"/>
      <c r="R108" s="9"/>
      <c r="S108" s="9"/>
      <c r="T108" s="9"/>
      <c r="U108" s="9"/>
      <c r="V108" s="12"/>
    </row>
    <row r="109" spans="17:22">
      <c r="Q109" s="9"/>
      <c r="R109" s="9"/>
      <c r="S109" s="9"/>
      <c r="T109" s="9"/>
      <c r="U109" s="9"/>
      <c r="V109" s="12"/>
    </row>
    <row r="110" spans="17:22">
      <c r="Q110" s="9"/>
      <c r="R110" s="9"/>
      <c r="S110" s="9"/>
      <c r="T110" s="9"/>
      <c r="U110" s="9"/>
      <c r="V110" s="12"/>
    </row>
    <row r="111" spans="17:22">
      <c r="Q111" s="9"/>
      <c r="R111" s="9"/>
      <c r="S111" s="9"/>
      <c r="T111" s="9"/>
      <c r="U111" s="9"/>
      <c r="V111" s="12"/>
    </row>
    <row r="112" spans="17:22">
      <c r="Q112" s="9"/>
      <c r="R112" s="9"/>
      <c r="S112" s="9"/>
      <c r="T112" s="9"/>
      <c r="U112" s="9"/>
      <c r="V112" s="12"/>
    </row>
    <row r="113" spans="17:22">
      <c r="Q113" s="9"/>
      <c r="R113" s="9"/>
      <c r="S113" s="9"/>
      <c r="T113" s="9"/>
      <c r="U113" s="9"/>
      <c r="V113" s="12"/>
    </row>
    <row r="114" spans="17:22">
      <c r="Q114" s="9"/>
      <c r="R114" s="9"/>
      <c r="S114" s="9"/>
      <c r="T114" s="9"/>
      <c r="U114" s="9"/>
      <c r="V114" s="12"/>
    </row>
    <row r="115" spans="17:22">
      <c r="Q115" s="9"/>
      <c r="R115" s="9"/>
      <c r="S115" s="9"/>
      <c r="T115" s="9"/>
      <c r="U115" s="9"/>
      <c r="V115" s="12"/>
    </row>
    <row r="116" spans="17:22">
      <c r="Q116" s="9"/>
      <c r="R116" s="9"/>
      <c r="S116" s="9"/>
      <c r="T116" s="9"/>
      <c r="U116" s="9"/>
      <c r="V116" s="12"/>
    </row>
    <row r="117" spans="17:22">
      <c r="Q117" s="9"/>
      <c r="R117" s="9"/>
      <c r="S117" s="9"/>
      <c r="T117" s="9"/>
      <c r="U117" s="9"/>
      <c r="V117" s="12"/>
    </row>
    <row r="118" spans="17:22">
      <c r="Q118" s="9"/>
      <c r="R118" s="9"/>
      <c r="S118" s="9"/>
      <c r="T118" s="9"/>
      <c r="U118" s="9"/>
      <c r="V118" s="12"/>
    </row>
    <row r="119" spans="17:22">
      <c r="Q119" s="9"/>
      <c r="R119" s="9"/>
      <c r="S119" s="9"/>
      <c r="T119" s="9"/>
      <c r="U119" s="9"/>
      <c r="V119" s="12"/>
    </row>
    <row r="120" spans="17:22">
      <c r="Q120" s="9"/>
      <c r="R120" s="9"/>
      <c r="S120" s="9"/>
      <c r="T120" s="9"/>
      <c r="U120" s="9"/>
      <c r="V120" s="12"/>
    </row>
    <row r="121" spans="17:22">
      <c r="Q121" s="9"/>
      <c r="R121" s="9"/>
      <c r="S121" s="9"/>
      <c r="T121" s="9"/>
      <c r="U121" s="9"/>
      <c r="V121" s="12"/>
    </row>
    <row r="122" spans="17:22">
      <c r="Q122" s="9"/>
      <c r="R122" s="9"/>
      <c r="S122" s="9"/>
      <c r="T122" s="9"/>
      <c r="U122" s="9"/>
      <c r="V122" s="12"/>
    </row>
    <row r="123" spans="17:22">
      <c r="Q123" s="9"/>
      <c r="R123" s="9"/>
      <c r="S123" s="9"/>
      <c r="T123" s="9"/>
      <c r="U123" s="9"/>
      <c r="V123" s="12"/>
    </row>
    <row r="124" spans="17:22">
      <c r="Q124" s="9"/>
      <c r="R124" s="9"/>
      <c r="S124" s="9"/>
      <c r="T124" s="9"/>
      <c r="U124" s="9"/>
      <c r="V124" s="12"/>
    </row>
    <row r="125" spans="17:22">
      <c r="Q125" s="9"/>
      <c r="R125" s="9"/>
      <c r="S125" s="9"/>
      <c r="T125" s="9"/>
      <c r="U125" s="9"/>
      <c r="V125" s="12"/>
    </row>
    <row r="126" spans="17:22">
      <c r="Q126" s="9"/>
      <c r="R126" s="9"/>
      <c r="S126" s="9"/>
      <c r="T126" s="9"/>
      <c r="U126" s="9"/>
      <c r="V126" s="12"/>
    </row>
    <row r="127" spans="17:22">
      <c r="Q127" s="9"/>
      <c r="R127" s="9"/>
      <c r="S127" s="9"/>
      <c r="T127" s="9"/>
      <c r="U127" s="9"/>
      <c r="V127" s="12"/>
    </row>
    <row r="128" spans="17:22">
      <c r="Q128" s="9"/>
      <c r="R128" s="9"/>
      <c r="S128" s="9"/>
      <c r="T128" s="9"/>
      <c r="U128" s="9"/>
      <c r="V128" s="12"/>
    </row>
    <row r="129" spans="17:22">
      <c r="Q129" s="9"/>
      <c r="R129" s="9"/>
      <c r="S129" s="9"/>
      <c r="T129" s="9"/>
      <c r="U129" s="9"/>
      <c r="V129" s="12"/>
    </row>
    <row r="130" spans="17:22">
      <c r="Q130" s="9"/>
      <c r="R130" s="9"/>
      <c r="S130" s="9"/>
      <c r="T130" s="9"/>
      <c r="U130" s="9"/>
      <c r="V130" s="12"/>
    </row>
    <row r="131" spans="17:22">
      <c r="Q131" s="9"/>
      <c r="R131" s="9"/>
      <c r="S131" s="9"/>
      <c r="T131" s="9"/>
      <c r="U131" s="9"/>
      <c r="V131" s="12"/>
    </row>
    <row r="132" spans="17:22">
      <c r="Q132" s="9"/>
      <c r="R132" s="9"/>
      <c r="S132" s="9"/>
      <c r="T132" s="9"/>
      <c r="U132" s="9"/>
      <c r="V132" s="12"/>
    </row>
    <row r="133" spans="17:22">
      <c r="Q133" s="9"/>
      <c r="R133" s="9"/>
      <c r="S133" s="9"/>
      <c r="T133" s="9"/>
      <c r="U133" s="9"/>
      <c r="V133" s="12"/>
    </row>
    <row r="134" spans="17:22">
      <c r="Q134" s="9"/>
      <c r="R134" s="9"/>
      <c r="S134" s="9"/>
      <c r="T134" s="9"/>
      <c r="U134" s="9"/>
      <c r="V134" s="12"/>
    </row>
    <row r="135" spans="17:22">
      <c r="Q135" s="9"/>
      <c r="R135" s="9"/>
      <c r="S135" s="9"/>
      <c r="T135" s="9"/>
      <c r="U135" s="9"/>
      <c r="V135" s="12"/>
    </row>
    <row r="136" spans="17:22">
      <c r="Q136" s="9"/>
      <c r="R136" s="9"/>
      <c r="S136" s="9"/>
      <c r="T136" s="9"/>
      <c r="U136" s="9"/>
      <c r="V136" s="12"/>
    </row>
    <row r="137" spans="17:22">
      <c r="Q137" s="9"/>
      <c r="R137" s="9"/>
      <c r="S137" s="9"/>
      <c r="T137" s="9"/>
      <c r="U137" s="9"/>
      <c r="V137" s="12"/>
    </row>
    <row r="138" spans="17:22">
      <c r="Q138" s="9"/>
      <c r="R138" s="9"/>
      <c r="S138" s="9"/>
      <c r="T138" s="9"/>
      <c r="U138" s="9"/>
      <c r="V138" s="12"/>
    </row>
    <row r="139" spans="17:22">
      <c r="Q139" s="9"/>
      <c r="R139" s="9"/>
      <c r="S139" s="9"/>
      <c r="T139" s="9"/>
      <c r="U139" s="9"/>
      <c r="V139" s="12"/>
    </row>
    <row r="140" spans="17:22">
      <c r="Q140" s="9"/>
      <c r="R140" s="9"/>
      <c r="S140" s="9"/>
      <c r="T140" s="9"/>
      <c r="U140" s="9"/>
      <c r="V140" s="12"/>
    </row>
    <row r="141" spans="17:22">
      <c r="Q141" s="9"/>
      <c r="R141" s="9"/>
      <c r="S141" s="9"/>
      <c r="T141" s="9"/>
      <c r="U141" s="9"/>
      <c r="V141" s="12"/>
    </row>
    <row r="142" spans="17:22">
      <c r="Q142" s="9"/>
      <c r="R142" s="9"/>
      <c r="S142" s="9"/>
      <c r="T142" s="9"/>
      <c r="U142" s="9"/>
      <c r="V142" s="12"/>
    </row>
    <row r="143" spans="17:22">
      <c r="Q143" s="9"/>
      <c r="R143" s="9"/>
      <c r="S143" s="9"/>
      <c r="T143" s="9"/>
      <c r="U143" s="9"/>
      <c r="V143" s="12"/>
    </row>
    <row r="144" spans="17:22">
      <c r="Q144" s="9"/>
      <c r="R144" s="9"/>
      <c r="S144" s="9"/>
      <c r="T144" s="9"/>
      <c r="U144" s="9"/>
      <c r="V144" s="12"/>
    </row>
    <row r="145" spans="17:22">
      <c r="Q145" s="9"/>
      <c r="R145" s="9"/>
      <c r="S145" s="9"/>
      <c r="T145" s="9"/>
      <c r="U145" s="9"/>
      <c r="V145" s="12"/>
    </row>
    <row r="146" spans="17:22">
      <c r="Q146" s="9"/>
      <c r="R146" s="9"/>
      <c r="S146" s="9"/>
      <c r="T146" s="9"/>
      <c r="U146" s="9"/>
      <c r="V146" s="12"/>
    </row>
    <row r="147" spans="17:22">
      <c r="Q147" s="9"/>
      <c r="R147" s="9"/>
      <c r="S147" s="9"/>
      <c r="T147" s="9"/>
      <c r="U147" s="9"/>
      <c r="V147" s="12"/>
    </row>
    <row r="148" spans="17:22">
      <c r="Q148" s="9"/>
      <c r="R148" s="9"/>
      <c r="S148" s="9"/>
      <c r="T148" s="9"/>
      <c r="U148" s="9"/>
      <c r="V148" s="12"/>
    </row>
    <row r="149" spans="17:22">
      <c r="Q149" s="9"/>
      <c r="R149" s="9"/>
      <c r="S149" s="9"/>
      <c r="T149" s="9"/>
      <c r="U149" s="9"/>
      <c r="V149" s="12"/>
    </row>
    <row r="150" spans="17:22">
      <c r="Q150" s="9"/>
      <c r="R150" s="9"/>
      <c r="S150" s="9"/>
      <c r="T150" s="9"/>
      <c r="U150" s="9"/>
      <c r="V150" s="12"/>
    </row>
    <row r="151" spans="17:22">
      <c r="Q151" s="9"/>
      <c r="R151" s="9"/>
      <c r="S151" s="9"/>
      <c r="T151" s="9"/>
      <c r="U151" s="9"/>
      <c r="V151" s="12"/>
    </row>
    <row r="152" spans="17:22">
      <c r="Q152" s="9"/>
      <c r="R152" s="9"/>
      <c r="S152" s="9"/>
      <c r="T152" s="9"/>
      <c r="U152" s="9"/>
      <c r="V152" s="12"/>
    </row>
    <row r="153" spans="17:22">
      <c r="Q153" s="9"/>
      <c r="R153" s="9"/>
      <c r="S153" s="9"/>
      <c r="T153" s="9"/>
      <c r="U153" s="9"/>
      <c r="V153" s="12"/>
    </row>
    <row r="154" spans="17:22">
      <c r="Q154" s="9"/>
      <c r="R154" s="9"/>
      <c r="S154" s="9"/>
      <c r="T154" s="9"/>
      <c r="U154" s="9"/>
      <c r="V154" s="12"/>
    </row>
    <row r="155" spans="17:22">
      <c r="Q155" s="9"/>
      <c r="R155" s="9"/>
      <c r="S155" s="9"/>
      <c r="T155" s="9"/>
      <c r="U155" s="9"/>
      <c r="V155" s="12"/>
    </row>
    <row r="156" spans="17:22">
      <c r="Q156" s="9"/>
      <c r="R156" s="9"/>
      <c r="S156" s="9"/>
      <c r="T156" s="9"/>
      <c r="U156" s="9"/>
      <c r="V156" s="12"/>
    </row>
    <row r="157" spans="17:22">
      <c r="Q157" s="9"/>
      <c r="R157" s="9"/>
      <c r="S157" s="9"/>
      <c r="T157" s="9"/>
      <c r="U157" s="9"/>
      <c r="V157" s="12"/>
    </row>
    <row r="158" spans="17:22">
      <c r="Q158" s="9"/>
      <c r="R158" s="9"/>
      <c r="S158" s="9"/>
      <c r="T158" s="9"/>
      <c r="U158" s="9"/>
      <c r="V158" s="12"/>
    </row>
    <row r="159" spans="17:22">
      <c r="Q159" s="9"/>
      <c r="R159" s="9"/>
      <c r="S159" s="9"/>
      <c r="T159" s="9"/>
      <c r="U159" s="9"/>
      <c r="V159" s="12"/>
    </row>
    <row r="160" spans="17:22">
      <c r="Q160" s="9"/>
      <c r="R160" s="9"/>
      <c r="S160" s="9"/>
      <c r="T160" s="9"/>
      <c r="U160" s="9"/>
      <c r="V160" s="12"/>
    </row>
    <row r="161" spans="17:22">
      <c r="Q161" s="9"/>
      <c r="R161" s="9"/>
      <c r="S161" s="9"/>
      <c r="T161" s="9"/>
      <c r="U161" s="9"/>
      <c r="V161" s="12"/>
    </row>
    <row r="162" spans="17:22">
      <c r="Q162" s="9"/>
      <c r="R162" s="9"/>
      <c r="S162" s="9"/>
      <c r="T162" s="9"/>
      <c r="U162" s="9"/>
      <c r="V162" s="12"/>
    </row>
    <row r="163" spans="17:22">
      <c r="Q163" s="9"/>
      <c r="R163" s="9"/>
      <c r="S163" s="9"/>
      <c r="T163" s="9"/>
      <c r="U163" s="9"/>
      <c r="V163" s="12"/>
    </row>
    <row r="164" spans="17:22">
      <c r="Q164" s="9"/>
      <c r="R164" s="9"/>
      <c r="S164" s="9"/>
      <c r="T164" s="9"/>
      <c r="U164" s="9"/>
      <c r="V164" s="12"/>
    </row>
    <row r="165" spans="17:22">
      <c r="Q165" s="9"/>
      <c r="R165" s="9"/>
      <c r="S165" s="9"/>
      <c r="T165" s="9"/>
      <c r="U165" s="9"/>
      <c r="V165" s="12"/>
    </row>
    <row r="166" spans="17:22">
      <c r="Q166" s="9"/>
      <c r="R166" s="9"/>
      <c r="S166" s="9"/>
      <c r="T166" s="9"/>
      <c r="U166" s="9"/>
      <c r="V166" s="12"/>
    </row>
    <row r="167" spans="17:22">
      <c r="Q167" s="9"/>
      <c r="R167" s="9"/>
      <c r="S167" s="9"/>
      <c r="T167" s="9"/>
      <c r="U167" s="9"/>
      <c r="V167" s="12"/>
    </row>
    <row r="168" spans="17:22">
      <c r="Q168" s="9"/>
      <c r="R168" s="9"/>
      <c r="S168" s="9"/>
      <c r="T168" s="9"/>
      <c r="U168" s="9"/>
      <c r="V168" s="12"/>
    </row>
    <row r="169" spans="17:22">
      <c r="Q169" s="9"/>
      <c r="R169" s="9"/>
      <c r="S169" s="9"/>
      <c r="T169" s="9"/>
      <c r="U169" s="9"/>
      <c r="V169" s="12"/>
    </row>
    <row r="170" spans="17:22">
      <c r="Q170" s="9"/>
      <c r="R170" s="9"/>
      <c r="S170" s="9"/>
      <c r="T170" s="9"/>
      <c r="U170" s="9"/>
      <c r="V170" s="12"/>
    </row>
    <row r="171" spans="17:22">
      <c r="Q171" s="9"/>
      <c r="R171" s="9"/>
      <c r="S171" s="9"/>
      <c r="T171" s="9"/>
      <c r="U171" s="9"/>
      <c r="V171" s="12"/>
    </row>
    <row r="172" spans="17:22">
      <c r="Q172" s="9"/>
      <c r="R172" s="9"/>
      <c r="S172" s="9"/>
      <c r="T172" s="9"/>
      <c r="U172" s="9"/>
      <c r="V172" s="12"/>
    </row>
    <row r="173" spans="17:22">
      <c r="Q173" s="9"/>
      <c r="R173" s="9"/>
      <c r="S173" s="9"/>
      <c r="T173" s="9"/>
      <c r="U173" s="9"/>
      <c r="V173" s="12"/>
    </row>
    <row r="174" spans="17:22">
      <c r="Q174" s="9"/>
      <c r="R174" s="9"/>
      <c r="S174" s="9"/>
      <c r="T174" s="9"/>
      <c r="U174" s="9"/>
      <c r="V174" s="12"/>
    </row>
    <row r="175" spans="17:22">
      <c r="Q175" s="9"/>
      <c r="R175" s="9"/>
      <c r="S175" s="9"/>
      <c r="T175" s="9"/>
      <c r="U175" s="9"/>
      <c r="V175" s="12"/>
    </row>
    <row r="176" spans="17:22">
      <c r="Q176" s="9"/>
      <c r="R176" s="9"/>
      <c r="S176" s="9"/>
      <c r="T176" s="9"/>
      <c r="U176" s="9"/>
      <c r="V176" s="12"/>
    </row>
    <row r="177" spans="17:22">
      <c r="Q177" s="9"/>
      <c r="R177" s="9"/>
      <c r="S177" s="9"/>
      <c r="T177" s="9"/>
      <c r="U177" s="9"/>
      <c r="V177" s="12"/>
    </row>
    <row r="178" spans="17:22">
      <c r="Q178" s="9"/>
      <c r="R178" s="9"/>
      <c r="S178" s="9"/>
      <c r="T178" s="9"/>
      <c r="U178" s="9"/>
      <c r="V178" s="12"/>
    </row>
    <row r="179" spans="17:22">
      <c r="Q179" s="9"/>
      <c r="R179" s="9"/>
      <c r="S179" s="9"/>
      <c r="T179" s="9"/>
      <c r="U179" s="9"/>
      <c r="V179" s="12"/>
    </row>
    <row r="180" spans="17:22">
      <c r="Q180" s="9"/>
      <c r="R180" s="9"/>
      <c r="S180" s="9"/>
      <c r="T180" s="9"/>
      <c r="U180" s="9"/>
      <c r="V180" s="12"/>
    </row>
    <row r="181" spans="17:22">
      <c r="Q181" s="9"/>
      <c r="R181" s="9"/>
      <c r="S181" s="9"/>
      <c r="T181" s="9"/>
      <c r="U181" s="9"/>
      <c r="V181" s="12"/>
    </row>
    <row r="182" spans="17:22">
      <c r="Q182" s="9"/>
      <c r="R182" s="9"/>
      <c r="S182" s="9"/>
      <c r="T182" s="9"/>
      <c r="U182" s="9"/>
      <c r="V182" s="12"/>
    </row>
    <row r="183" spans="17:22">
      <c r="Q183" s="9"/>
      <c r="R183" s="9"/>
      <c r="S183" s="9"/>
      <c r="T183" s="9"/>
      <c r="U183" s="9"/>
      <c r="V183" s="12"/>
    </row>
    <row r="184" spans="17:22">
      <c r="Q184" s="9"/>
      <c r="R184" s="9"/>
      <c r="S184" s="9"/>
      <c r="T184" s="9"/>
      <c r="U184" s="9"/>
      <c r="V184" s="12"/>
    </row>
    <row r="185" spans="17:22">
      <c r="Q185" s="9"/>
      <c r="R185" s="9"/>
      <c r="S185" s="9"/>
      <c r="T185" s="9"/>
      <c r="U185" s="9"/>
      <c r="V185" s="12"/>
    </row>
    <row r="186" spans="17:22">
      <c r="Q186" s="9"/>
      <c r="R186" s="9"/>
      <c r="S186" s="9"/>
      <c r="T186" s="9"/>
      <c r="U186" s="9"/>
      <c r="V186" s="12"/>
    </row>
    <row r="187" spans="17:22">
      <c r="Q187" s="9"/>
      <c r="R187" s="9"/>
      <c r="S187" s="9"/>
      <c r="T187" s="9"/>
      <c r="U187" s="9"/>
      <c r="V187" s="12"/>
    </row>
    <row r="188" spans="17:22">
      <c r="Q188" s="9"/>
      <c r="R188" s="9"/>
      <c r="S188" s="9"/>
      <c r="T188" s="9"/>
      <c r="U188" s="9"/>
      <c r="V188" s="12"/>
    </row>
    <row r="189" spans="17:22">
      <c r="Q189" s="9"/>
      <c r="R189" s="9"/>
      <c r="S189" s="9"/>
      <c r="T189" s="9"/>
      <c r="U189" s="9"/>
      <c r="V189" s="12"/>
    </row>
    <row r="190" spans="17:22">
      <c r="Q190" s="9"/>
      <c r="R190" s="9"/>
      <c r="S190" s="9"/>
      <c r="T190" s="9"/>
      <c r="U190" s="9"/>
      <c r="V190" s="12"/>
    </row>
    <row r="191" spans="17:22">
      <c r="Q191" s="9"/>
      <c r="R191" s="9"/>
      <c r="S191" s="9"/>
      <c r="T191" s="9"/>
      <c r="U191" s="9"/>
      <c r="V191" s="12"/>
    </row>
    <row r="192" spans="17:22">
      <c r="Q192" s="9"/>
      <c r="R192" s="9"/>
      <c r="S192" s="9"/>
      <c r="T192" s="9"/>
      <c r="U192" s="9"/>
      <c r="V192" s="12"/>
    </row>
    <row r="193" spans="17:22">
      <c r="Q193" s="9"/>
      <c r="R193" s="9"/>
      <c r="S193" s="9"/>
      <c r="T193" s="9"/>
      <c r="U193" s="9"/>
      <c r="V193" s="12"/>
    </row>
    <row r="194" spans="17:22">
      <c r="Q194" s="9"/>
      <c r="R194" s="9"/>
      <c r="S194" s="9"/>
      <c r="T194" s="9"/>
      <c r="U194" s="9"/>
      <c r="V194" s="12"/>
    </row>
    <row r="195" spans="17:22">
      <c r="Q195" s="9"/>
      <c r="R195" s="9"/>
      <c r="S195" s="9"/>
      <c r="T195" s="9"/>
      <c r="U195" s="9"/>
      <c r="V195" s="12"/>
    </row>
    <row r="196" spans="17:22">
      <c r="Q196" s="9"/>
      <c r="R196" s="9"/>
      <c r="S196" s="9"/>
      <c r="T196" s="9"/>
      <c r="U196" s="9"/>
      <c r="V196" s="12"/>
    </row>
    <row r="197" spans="17:22">
      <c r="Q197" s="9"/>
      <c r="R197" s="9"/>
      <c r="S197" s="9"/>
      <c r="T197" s="9"/>
      <c r="U197" s="9"/>
      <c r="V197" s="12"/>
    </row>
    <row r="198" spans="17:22">
      <c r="Q198" s="9"/>
      <c r="R198" s="9"/>
      <c r="S198" s="9"/>
      <c r="T198" s="9"/>
      <c r="U198" s="9"/>
      <c r="V198" s="12"/>
    </row>
    <row r="199" spans="17:22">
      <c r="Q199" s="9"/>
      <c r="R199" s="9"/>
      <c r="S199" s="9"/>
      <c r="T199" s="9"/>
      <c r="U199" s="9"/>
      <c r="V199" s="12"/>
    </row>
    <row r="200" spans="17:22">
      <c r="Q200" s="9"/>
      <c r="R200" s="9"/>
      <c r="S200" s="9"/>
      <c r="T200" s="9"/>
      <c r="U200" s="9"/>
      <c r="V200" s="12"/>
    </row>
    <row r="201" spans="17:22">
      <c r="Q201" s="9"/>
      <c r="R201" s="9"/>
      <c r="S201" s="9"/>
      <c r="T201" s="9"/>
      <c r="U201" s="9"/>
      <c r="V201" s="12"/>
    </row>
    <row r="202" spans="17:22">
      <c r="Q202" s="9"/>
      <c r="R202" s="9"/>
      <c r="S202" s="9"/>
      <c r="T202" s="9"/>
      <c r="U202" s="9"/>
      <c r="V202" s="12"/>
    </row>
    <row r="203" spans="17:22">
      <c r="Q203" s="9"/>
      <c r="R203" s="9"/>
      <c r="S203" s="9"/>
      <c r="T203" s="9"/>
      <c r="U203" s="9"/>
      <c r="V203" s="12"/>
    </row>
    <row r="204" spans="17:22">
      <c r="Q204" s="9"/>
      <c r="R204" s="9"/>
      <c r="S204" s="9"/>
      <c r="T204" s="9"/>
      <c r="U204" s="9"/>
      <c r="V204" s="12"/>
    </row>
    <row r="205" spans="17:22">
      <c r="Q205" s="9"/>
      <c r="R205" s="9"/>
      <c r="S205" s="9"/>
      <c r="T205" s="9"/>
      <c r="U205" s="9"/>
      <c r="V205" s="12"/>
    </row>
    <row r="206" spans="17:22">
      <c r="Q206" s="9"/>
      <c r="R206" s="9"/>
      <c r="S206" s="9"/>
      <c r="T206" s="9"/>
      <c r="U206" s="9"/>
      <c r="V206" s="12"/>
    </row>
    <row r="207" spans="17:22">
      <c r="Q207" s="9"/>
      <c r="R207" s="9"/>
      <c r="S207" s="9"/>
      <c r="T207" s="9"/>
      <c r="U207" s="9"/>
      <c r="V207" s="12"/>
    </row>
    <row r="208" spans="17:22">
      <c r="Q208" s="9"/>
      <c r="R208" s="9"/>
      <c r="S208" s="9"/>
      <c r="T208" s="9"/>
      <c r="U208" s="9"/>
      <c r="V208" s="12"/>
    </row>
    <row r="209" spans="17:22">
      <c r="Q209" s="9"/>
      <c r="R209" s="9"/>
      <c r="S209" s="9"/>
      <c r="T209" s="9"/>
      <c r="U209" s="9"/>
      <c r="V209" s="12"/>
    </row>
    <row r="210" spans="17:22">
      <c r="Q210" s="9"/>
      <c r="R210" s="9"/>
      <c r="S210" s="9"/>
      <c r="T210" s="9"/>
      <c r="U210" s="9"/>
      <c r="V210" s="12"/>
    </row>
    <row r="211" spans="17:22">
      <c r="Q211" s="9"/>
      <c r="R211" s="9"/>
      <c r="S211" s="9"/>
      <c r="T211" s="9"/>
      <c r="U211" s="9"/>
      <c r="V211" s="12"/>
    </row>
    <row r="212" spans="17:22">
      <c r="Q212" s="9"/>
      <c r="R212" s="9"/>
      <c r="S212" s="9"/>
      <c r="T212" s="9"/>
      <c r="U212" s="9"/>
      <c r="V212" s="12"/>
    </row>
    <row r="213" spans="17:22">
      <c r="Q213" s="9"/>
      <c r="R213" s="9"/>
      <c r="S213" s="9"/>
      <c r="T213" s="9"/>
      <c r="U213" s="9"/>
      <c r="V213" s="12"/>
    </row>
    <row r="214" spans="17:22">
      <c r="Q214" s="9"/>
      <c r="R214" s="9"/>
      <c r="S214" s="9"/>
      <c r="T214" s="9"/>
      <c r="U214" s="9"/>
      <c r="V214" s="12"/>
    </row>
    <row r="215" spans="17:22">
      <c r="Q215" s="9"/>
      <c r="R215" s="9"/>
      <c r="S215" s="9"/>
      <c r="T215" s="9"/>
      <c r="U215" s="9"/>
      <c r="V215" s="12"/>
    </row>
    <row r="216" spans="17:22">
      <c r="Q216" s="9"/>
      <c r="R216" s="9"/>
      <c r="S216" s="9"/>
      <c r="T216" s="9"/>
      <c r="U216" s="9"/>
      <c r="V216" s="12"/>
    </row>
    <row r="217" spans="17:22">
      <c r="Q217" s="9"/>
      <c r="R217" s="9"/>
      <c r="S217" s="9"/>
      <c r="T217" s="9"/>
      <c r="U217" s="9"/>
      <c r="V217" s="12"/>
    </row>
    <row r="218" spans="17:22">
      <c r="Q218" s="9"/>
      <c r="R218" s="9"/>
      <c r="S218" s="9"/>
      <c r="T218" s="9"/>
      <c r="U218" s="9"/>
      <c r="V218" s="12"/>
    </row>
    <row r="219" spans="17:22">
      <c r="Q219" s="9"/>
      <c r="R219" s="9"/>
      <c r="S219" s="9"/>
      <c r="T219" s="9"/>
      <c r="U219" s="9"/>
      <c r="V219" s="12"/>
    </row>
    <row r="220" spans="17:22">
      <c r="Q220" s="9"/>
      <c r="R220" s="9"/>
      <c r="S220" s="9"/>
      <c r="T220" s="9"/>
      <c r="U220" s="9"/>
      <c r="V220" s="12"/>
    </row>
    <row r="221" spans="17:22">
      <c r="Q221" s="9"/>
      <c r="R221" s="9"/>
      <c r="S221" s="9"/>
      <c r="T221" s="9"/>
      <c r="U221" s="9"/>
      <c r="V221" s="12"/>
    </row>
    <row r="222" spans="17:22">
      <c r="Q222" s="9"/>
      <c r="R222" s="9"/>
      <c r="S222" s="9"/>
      <c r="T222" s="9"/>
      <c r="U222" s="9"/>
      <c r="V222" s="12"/>
    </row>
    <row r="223" spans="17:22">
      <c r="Q223" s="9"/>
      <c r="R223" s="9"/>
      <c r="S223" s="9"/>
      <c r="T223" s="9"/>
      <c r="U223" s="9"/>
      <c r="V223" s="12"/>
    </row>
    <row r="224" spans="17:22">
      <c r="Q224" s="9"/>
      <c r="R224" s="9"/>
      <c r="S224" s="9"/>
      <c r="T224" s="9"/>
      <c r="U224" s="9"/>
      <c r="V224" s="12"/>
    </row>
    <row r="225" spans="17:22">
      <c r="Q225" s="9"/>
      <c r="R225" s="9"/>
      <c r="S225" s="9"/>
      <c r="T225" s="9"/>
      <c r="U225" s="9"/>
      <c r="V225" s="12"/>
    </row>
    <row r="226" spans="17:22">
      <c r="Q226" s="9"/>
      <c r="R226" s="9"/>
      <c r="S226" s="9"/>
      <c r="T226" s="9"/>
      <c r="U226" s="9"/>
      <c r="V226" s="12"/>
    </row>
    <row r="227" spans="17:22">
      <c r="Q227" s="9"/>
      <c r="R227" s="9"/>
      <c r="S227" s="9"/>
      <c r="T227" s="9"/>
      <c r="U227" s="9"/>
      <c r="V227" s="12"/>
    </row>
    <row r="228" spans="17:22">
      <c r="Q228" s="9"/>
      <c r="R228" s="9"/>
      <c r="S228" s="9"/>
      <c r="T228" s="9"/>
      <c r="U228" s="9"/>
      <c r="V228" s="12"/>
    </row>
    <row r="229" spans="17:22">
      <c r="Q229" s="9"/>
      <c r="R229" s="9"/>
      <c r="S229" s="9"/>
      <c r="T229" s="9"/>
      <c r="U229" s="9"/>
      <c r="V229" s="12"/>
    </row>
    <row r="230" spans="17:22">
      <c r="Q230" s="9"/>
      <c r="R230" s="9"/>
      <c r="S230" s="9"/>
      <c r="T230" s="9"/>
      <c r="U230" s="9"/>
      <c r="V230" s="12"/>
    </row>
    <row r="231" spans="17:22">
      <c r="Q231" s="9"/>
      <c r="R231" s="9"/>
      <c r="S231" s="9"/>
      <c r="T231" s="9"/>
      <c r="U231" s="9"/>
      <c r="V231" s="12"/>
    </row>
    <row r="232" spans="17:22">
      <c r="Q232" s="9"/>
      <c r="R232" s="9"/>
      <c r="S232" s="9"/>
      <c r="T232" s="9"/>
      <c r="U232" s="9"/>
      <c r="V232" s="12"/>
    </row>
    <row r="233" spans="17:22">
      <c r="Q233" s="9"/>
      <c r="R233" s="9"/>
      <c r="S233" s="9"/>
      <c r="T233" s="9"/>
      <c r="U233" s="9"/>
      <c r="V233" s="12"/>
    </row>
    <row r="234" spans="17:22">
      <c r="Q234" s="9"/>
      <c r="R234" s="9"/>
      <c r="S234" s="9"/>
      <c r="T234" s="9"/>
      <c r="U234" s="9"/>
      <c r="V234" s="12"/>
    </row>
    <row r="235" spans="17:22">
      <c r="Q235" s="9"/>
      <c r="R235" s="9"/>
      <c r="S235" s="9"/>
      <c r="T235" s="9"/>
      <c r="U235" s="9"/>
      <c r="V235" s="12"/>
    </row>
    <row r="236" spans="17:22">
      <c r="Q236" s="9"/>
      <c r="R236" s="9"/>
      <c r="S236" s="9"/>
      <c r="T236" s="9"/>
      <c r="U236" s="9"/>
      <c r="V236" s="12"/>
    </row>
    <row r="237" spans="17:22">
      <c r="Q237" s="9"/>
      <c r="R237" s="9"/>
      <c r="S237" s="9"/>
      <c r="T237" s="9"/>
      <c r="U237" s="9"/>
      <c r="V237" s="12"/>
    </row>
    <row r="238" spans="17:22">
      <c r="Q238" s="9"/>
      <c r="R238" s="9"/>
      <c r="S238" s="9"/>
      <c r="T238" s="9"/>
      <c r="U238" s="9"/>
      <c r="V238" s="12"/>
    </row>
    <row r="239" spans="17:22">
      <c r="Q239" s="9"/>
      <c r="R239" s="9"/>
      <c r="S239" s="9"/>
      <c r="T239" s="9"/>
      <c r="U239" s="9"/>
      <c r="V239" s="12"/>
    </row>
    <row r="240" spans="17:22">
      <c r="Q240" s="9"/>
      <c r="R240" s="9"/>
      <c r="S240" s="9"/>
      <c r="T240" s="9"/>
      <c r="U240" s="9"/>
      <c r="V240" s="12"/>
    </row>
    <row r="241" spans="17:22">
      <c r="Q241" s="9"/>
      <c r="R241" s="9"/>
      <c r="S241" s="9"/>
      <c r="T241" s="9"/>
      <c r="U241" s="9"/>
      <c r="V241" s="12"/>
    </row>
    <row r="242" spans="17:22">
      <c r="Q242" s="9"/>
      <c r="R242" s="9"/>
      <c r="S242" s="9"/>
      <c r="T242" s="9"/>
      <c r="U242" s="9"/>
      <c r="V242" s="12"/>
    </row>
    <row r="243" spans="17:22">
      <c r="Q243" s="9"/>
      <c r="R243" s="9"/>
      <c r="S243" s="9"/>
      <c r="T243" s="9"/>
      <c r="U243" s="9"/>
      <c r="V243" s="12"/>
    </row>
    <row r="244" spans="17:22">
      <c r="Q244" s="9"/>
      <c r="R244" s="9"/>
      <c r="S244" s="9"/>
      <c r="T244" s="9"/>
      <c r="U244" s="9"/>
      <c r="V244" s="12"/>
    </row>
    <row r="245" spans="17:22">
      <c r="Q245" s="9"/>
      <c r="R245" s="9"/>
      <c r="S245" s="9"/>
      <c r="T245" s="9"/>
      <c r="U245" s="9"/>
      <c r="V245" s="12"/>
    </row>
    <row r="246" spans="17:22">
      <c r="Q246" s="9"/>
      <c r="R246" s="9"/>
      <c r="S246" s="9"/>
      <c r="T246" s="9"/>
      <c r="U246" s="9"/>
      <c r="V246" s="12"/>
    </row>
    <row r="247" spans="17:22">
      <c r="Q247" s="9"/>
      <c r="R247" s="9"/>
      <c r="S247" s="9"/>
      <c r="T247" s="9"/>
      <c r="U247" s="9"/>
      <c r="V247" s="12"/>
    </row>
    <row r="248" spans="17:22">
      <c r="Q248" s="9"/>
      <c r="R248" s="9"/>
      <c r="S248" s="9"/>
      <c r="T248" s="9"/>
      <c r="U248" s="9"/>
      <c r="V248" s="12"/>
    </row>
    <row r="249" spans="17:22">
      <c r="Q249" s="9"/>
      <c r="R249" s="9"/>
      <c r="S249" s="9"/>
      <c r="T249" s="9"/>
      <c r="U249" s="9"/>
      <c r="V249" s="12"/>
    </row>
    <row r="250" spans="17:22">
      <c r="Q250" s="9"/>
      <c r="R250" s="9"/>
      <c r="S250" s="9"/>
      <c r="T250" s="9"/>
      <c r="U250" s="9"/>
      <c r="V250" s="12"/>
    </row>
    <row r="251" spans="17:22">
      <c r="Q251" s="9"/>
      <c r="R251" s="9"/>
      <c r="S251" s="9"/>
      <c r="T251" s="9"/>
      <c r="U251" s="9"/>
      <c r="V251" s="12"/>
    </row>
    <row r="252" spans="17:22">
      <c r="Q252" s="9"/>
      <c r="R252" s="9"/>
      <c r="S252" s="9"/>
      <c r="T252" s="9"/>
      <c r="U252" s="9"/>
      <c r="V252" s="12"/>
    </row>
    <row r="253" spans="17:22">
      <c r="Q253" s="9"/>
      <c r="R253" s="9"/>
      <c r="S253" s="9"/>
      <c r="T253" s="9"/>
      <c r="U253" s="9"/>
      <c r="V253" s="12"/>
    </row>
    <row r="254" spans="17:22">
      <c r="Q254" s="9"/>
      <c r="R254" s="9"/>
      <c r="S254" s="9"/>
      <c r="T254" s="9"/>
      <c r="U254" s="9"/>
      <c r="V254" s="12"/>
    </row>
    <row r="255" spans="17:22">
      <c r="Q255" s="9"/>
      <c r="R255" s="9"/>
      <c r="S255" s="9"/>
      <c r="T255" s="9"/>
      <c r="U255" s="9"/>
      <c r="V255" s="12"/>
    </row>
    <row r="256" spans="17:22">
      <c r="Q256" s="9"/>
      <c r="R256" s="9"/>
      <c r="S256" s="9"/>
      <c r="T256" s="9"/>
      <c r="U256" s="9"/>
      <c r="V256" s="12"/>
    </row>
    <row r="257" spans="17:22">
      <c r="Q257" s="9"/>
      <c r="R257" s="9"/>
      <c r="S257" s="9"/>
      <c r="T257" s="9"/>
      <c r="U257" s="9"/>
      <c r="V257" s="12"/>
    </row>
    <row r="258" spans="17:22">
      <c r="Q258" s="9"/>
      <c r="R258" s="9"/>
      <c r="S258" s="9"/>
      <c r="T258" s="9"/>
      <c r="U258" s="9"/>
      <c r="V258" s="12"/>
    </row>
    <row r="259" spans="17:22">
      <c r="Q259" s="9"/>
      <c r="R259" s="9"/>
      <c r="S259" s="9"/>
      <c r="T259" s="9"/>
      <c r="U259" s="9"/>
      <c r="V259" s="12"/>
    </row>
    <row r="260" spans="17:22">
      <c r="Q260" s="9"/>
      <c r="R260" s="9"/>
      <c r="S260" s="9"/>
      <c r="T260" s="9"/>
      <c r="U260" s="9"/>
      <c r="V260" s="12"/>
    </row>
    <row r="261" spans="17:22">
      <c r="Q261" s="9"/>
      <c r="R261" s="9"/>
      <c r="S261" s="9"/>
      <c r="T261" s="9"/>
      <c r="U261" s="9"/>
      <c r="V261" s="12"/>
    </row>
    <row r="262" spans="17:22">
      <c r="Q262" s="9"/>
      <c r="R262" s="9"/>
      <c r="S262" s="9"/>
      <c r="T262" s="9"/>
      <c r="U262" s="9"/>
      <c r="V262" s="12"/>
    </row>
    <row r="263" spans="17:22">
      <c r="Q263" s="9"/>
      <c r="R263" s="9"/>
      <c r="S263" s="9"/>
      <c r="T263" s="9"/>
      <c r="U263" s="9"/>
      <c r="V263" s="12"/>
    </row>
    <row r="264" spans="17:22">
      <c r="Q264" s="9"/>
      <c r="R264" s="9"/>
      <c r="S264" s="9"/>
      <c r="T264" s="9"/>
      <c r="U264" s="9"/>
      <c r="V264" s="12"/>
    </row>
    <row r="265" spans="17:22">
      <c r="Q265" s="9"/>
      <c r="R265" s="9"/>
      <c r="S265" s="9"/>
      <c r="T265" s="9"/>
      <c r="U265" s="9"/>
      <c r="V265" s="12"/>
    </row>
    <row r="266" spans="17:22">
      <c r="Q266" s="9"/>
      <c r="R266" s="9"/>
      <c r="S266" s="9"/>
      <c r="T266" s="9"/>
      <c r="U266" s="9"/>
      <c r="V266" s="12"/>
    </row>
    <row r="267" spans="17:22">
      <c r="Q267" s="9"/>
      <c r="R267" s="9"/>
      <c r="S267" s="9"/>
      <c r="T267" s="9"/>
      <c r="U267" s="9"/>
      <c r="V267" s="12"/>
    </row>
    <row r="268" spans="17:22">
      <c r="Q268" s="9"/>
      <c r="R268" s="9"/>
      <c r="S268" s="9"/>
      <c r="T268" s="9"/>
      <c r="U268" s="9"/>
      <c r="V268" s="12"/>
    </row>
    <row r="269" spans="17:22">
      <c r="Q269" s="9"/>
      <c r="R269" s="9"/>
      <c r="S269" s="9"/>
      <c r="T269" s="9"/>
      <c r="U269" s="9"/>
      <c r="V269" s="12"/>
    </row>
    <row r="270" spans="17:22">
      <c r="Q270" s="9"/>
      <c r="R270" s="9"/>
      <c r="S270" s="9"/>
      <c r="T270" s="9"/>
      <c r="U270" s="9"/>
      <c r="V270" s="12"/>
    </row>
    <row r="271" spans="17:22">
      <c r="Q271" s="9"/>
      <c r="R271" s="9"/>
      <c r="S271" s="9"/>
      <c r="T271" s="9"/>
      <c r="U271" s="9"/>
      <c r="V271" s="12"/>
    </row>
    <row r="272" spans="17:22">
      <c r="Q272" s="9"/>
      <c r="R272" s="9"/>
      <c r="S272" s="9"/>
      <c r="T272" s="9"/>
      <c r="U272" s="9"/>
      <c r="V272" s="12"/>
    </row>
    <row r="273" spans="17:22">
      <c r="Q273" s="9"/>
      <c r="R273" s="9"/>
      <c r="S273" s="9"/>
      <c r="T273" s="9"/>
      <c r="U273" s="9"/>
      <c r="V273" s="12"/>
    </row>
    <row r="274" spans="17:22">
      <c r="Q274" s="9"/>
      <c r="R274" s="9"/>
      <c r="S274" s="9"/>
      <c r="T274" s="9"/>
      <c r="U274" s="9"/>
      <c r="V274" s="12"/>
    </row>
    <row r="275" spans="17:22">
      <c r="Q275" s="9"/>
      <c r="R275" s="9"/>
      <c r="S275" s="9"/>
      <c r="T275" s="9"/>
      <c r="U275" s="9"/>
      <c r="V275" s="12"/>
    </row>
    <row r="276" spans="17:22">
      <c r="Q276" s="9"/>
      <c r="R276" s="9"/>
      <c r="S276" s="9"/>
      <c r="T276" s="9"/>
      <c r="U276" s="9"/>
      <c r="V276" s="12"/>
    </row>
    <row r="277" spans="17:22">
      <c r="Q277" s="9"/>
      <c r="R277" s="9"/>
      <c r="S277" s="9"/>
      <c r="T277" s="9"/>
      <c r="U277" s="9"/>
      <c r="V277" s="12"/>
    </row>
    <row r="278" spans="17:22">
      <c r="Q278" s="9"/>
      <c r="R278" s="9"/>
      <c r="S278" s="9"/>
      <c r="T278" s="9"/>
      <c r="U278" s="9"/>
      <c r="V278" s="12"/>
    </row>
    <row r="279" spans="17:22">
      <c r="Q279" s="9"/>
      <c r="R279" s="9"/>
      <c r="S279" s="9"/>
      <c r="T279" s="9"/>
      <c r="U279" s="9"/>
      <c r="V279" s="12"/>
    </row>
    <row r="280" spans="17:22">
      <c r="Q280" s="9"/>
      <c r="R280" s="9"/>
      <c r="S280" s="9"/>
      <c r="T280" s="9"/>
      <c r="U280" s="9"/>
      <c r="V280" s="12"/>
    </row>
    <row r="281" spans="17:22">
      <c r="Q281" s="9"/>
      <c r="R281" s="9"/>
      <c r="S281" s="9"/>
      <c r="T281" s="9"/>
      <c r="U281" s="9"/>
      <c r="V281" s="12"/>
    </row>
    <row r="282" spans="17:22">
      <c r="Q282" s="9"/>
      <c r="R282" s="9"/>
      <c r="S282" s="9"/>
      <c r="T282" s="9"/>
      <c r="U282" s="9"/>
      <c r="V282" s="12"/>
    </row>
    <row r="283" spans="17:22">
      <c r="Q283" s="9"/>
      <c r="R283" s="9"/>
      <c r="S283" s="9"/>
      <c r="T283" s="9"/>
      <c r="U283" s="9"/>
      <c r="V283" s="12"/>
    </row>
    <row r="284" spans="17:22">
      <c r="Q284" s="9"/>
      <c r="R284" s="9"/>
      <c r="S284" s="9"/>
      <c r="T284" s="9"/>
      <c r="U284" s="9"/>
      <c r="V284" s="12"/>
    </row>
    <row r="285" spans="17:22">
      <c r="Q285" s="9"/>
      <c r="R285" s="9"/>
      <c r="S285" s="9"/>
      <c r="T285" s="9"/>
      <c r="U285" s="9"/>
      <c r="V285" s="12"/>
    </row>
    <row r="286" spans="17:22">
      <c r="Q286" s="9"/>
      <c r="R286" s="9"/>
      <c r="S286" s="9"/>
      <c r="T286" s="9"/>
      <c r="U286" s="9"/>
      <c r="V286" s="12"/>
    </row>
    <row r="287" spans="17:22">
      <c r="Q287" s="9"/>
      <c r="R287" s="9"/>
      <c r="S287" s="9"/>
      <c r="T287" s="9"/>
      <c r="U287" s="9"/>
      <c r="V287" s="12"/>
    </row>
    <row r="288" spans="17:22">
      <c r="Q288" s="9"/>
      <c r="R288" s="9"/>
      <c r="S288" s="9"/>
      <c r="T288" s="9"/>
      <c r="U288" s="9"/>
      <c r="V288" s="12"/>
    </row>
    <row r="289" spans="17:22">
      <c r="Q289" s="9"/>
      <c r="R289" s="9"/>
      <c r="S289" s="9"/>
      <c r="T289" s="9"/>
      <c r="U289" s="9"/>
      <c r="V289" s="12"/>
    </row>
    <row r="290" spans="17:22">
      <c r="Q290" s="9"/>
      <c r="R290" s="9"/>
      <c r="S290" s="9"/>
      <c r="T290" s="9"/>
      <c r="U290" s="9"/>
      <c r="V290" s="12"/>
    </row>
    <row r="291" spans="17:22">
      <c r="Q291" s="9"/>
      <c r="R291" s="9"/>
      <c r="S291" s="9"/>
      <c r="T291" s="9"/>
      <c r="U291" s="9"/>
      <c r="V291" s="12"/>
    </row>
    <row r="292" spans="17:22">
      <c r="Q292" s="9"/>
      <c r="R292" s="9"/>
      <c r="S292" s="9"/>
      <c r="T292" s="9"/>
      <c r="U292" s="9"/>
      <c r="V292" s="12"/>
    </row>
    <row r="293" spans="17:22">
      <c r="Q293" s="9"/>
      <c r="R293" s="9"/>
      <c r="S293" s="9"/>
      <c r="T293" s="9"/>
      <c r="U293" s="9"/>
      <c r="V293" s="12"/>
    </row>
    <row r="294" spans="17:22">
      <c r="Q294" s="9"/>
      <c r="R294" s="9"/>
      <c r="S294" s="9"/>
      <c r="T294" s="9"/>
      <c r="U294" s="9"/>
      <c r="V294" s="12"/>
    </row>
    <row r="295" spans="17:22">
      <c r="Q295" s="9"/>
      <c r="R295" s="9"/>
      <c r="S295" s="9"/>
      <c r="T295" s="9"/>
      <c r="U295" s="9"/>
      <c r="V295" s="12"/>
    </row>
    <row r="296" spans="17:22">
      <c r="Q296" s="9"/>
      <c r="R296" s="9"/>
      <c r="S296" s="9"/>
      <c r="T296" s="9"/>
      <c r="U296" s="9"/>
      <c r="V296" s="12"/>
    </row>
    <row r="297" spans="17:22">
      <c r="Q297" s="9"/>
      <c r="R297" s="9"/>
      <c r="S297" s="9"/>
      <c r="T297" s="9"/>
      <c r="U297" s="9"/>
      <c r="V297" s="12"/>
    </row>
    <row r="298" spans="17:22">
      <c r="Q298" s="9"/>
      <c r="R298" s="9"/>
      <c r="S298" s="9"/>
      <c r="T298" s="9"/>
      <c r="U298" s="9"/>
      <c r="V298" s="12"/>
    </row>
    <row r="299" spans="17:22">
      <c r="Q299" s="9"/>
      <c r="R299" s="9"/>
      <c r="S299" s="9"/>
      <c r="T299" s="9"/>
      <c r="U299" s="9"/>
      <c r="V299" s="12"/>
    </row>
    <row r="300" spans="17:22">
      <c r="Q300" s="9"/>
      <c r="R300" s="9"/>
      <c r="S300" s="9"/>
      <c r="T300" s="9"/>
      <c r="U300" s="9"/>
      <c r="V300" s="12"/>
    </row>
    <row r="301" spans="17:22">
      <c r="Q301" s="9"/>
      <c r="R301" s="9"/>
      <c r="S301" s="9"/>
      <c r="T301" s="9"/>
      <c r="U301" s="9"/>
      <c r="V301" s="12"/>
    </row>
    <row r="302" spans="17:22">
      <c r="Q302" s="9"/>
      <c r="R302" s="9"/>
      <c r="S302" s="9"/>
      <c r="T302" s="9"/>
      <c r="U302" s="9"/>
      <c r="V302" s="12"/>
    </row>
    <row r="303" spans="17:22">
      <c r="Q303" s="9"/>
      <c r="R303" s="9"/>
      <c r="S303" s="9"/>
      <c r="T303" s="9"/>
      <c r="U303" s="9"/>
      <c r="V303" s="12"/>
    </row>
    <row r="304" spans="17:22">
      <c r="Q304" s="9"/>
      <c r="R304" s="9"/>
      <c r="S304" s="9"/>
      <c r="T304" s="9"/>
      <c r="U304" s="9"/>
      <c r="V304" s="12"/>
    </row>
    <row r="305" spans="17:22">
      <c r="Q305" s="9"/>
      <c r="R305" s="9"/>
      <c r="S305" s="9"/>
      <c r="T305" s="9"/>
      <c r="U305" s="9"/>
      <c r="V305" s="12"/>
    </row>
    <row r="306" spans="17:22">
      <c r="Q306" s="9"/>
      <c r="R306" s="9"/>
      <c r="S306" s="9"/>
      <c r="T306" s="9"/>
      <c r="U306" s="9"/>
      <c r="V306" s="12"/>
    </row>
    <row r="307" spans="17:22">
      <c r="Q307" s="9"/>
      <c r="R307" s="9"/>
      <c r="S307" s="9"/>
      <c r="T307" s="9"/>
      <c r="U307" s="9"/>
      <c r="V307" s="12"/>
    </row>
    <row r="308" spans="17:22">
      <c r="Q308" s="9"/>
      <c r="R308" s="9"/>
      <c r="S308" s="9"/>
      <c r="T308" s="9"/>
      <c r="U308" s="9"/>
      <c r="V308" s="12"/>
    </row>
    <row r="309" spans="17:22">
      <c r="Q309" s="9"/>
      <c r="R309" s="9"/>
      <c r="S309" s="9"/>
      <c r="T309" s="9"/>
      <c r="U309" s="9"/>
      <c r="V309" s="12"/>
    </row>
    <row r="310" spans="17:22">
      <c r="Q310" s="9"/>
      <c r="R310" s="9"/>
      <c r="S310" s="9"/>
      <c r="T310" s="9"/>
      <c r="U310" s="9"/>
      <c r="V310" s="12"/>
    </row>
    <row r="311" spans="17:22">
      <c r="Q311" s="9"/>
      <c r="R311" s="9"/>
      <c r="S311" s="9"/>
      <c r="T311" s="9"/>
      <c r="U311" s="9"/>
      <c r="V311" s="12"/>
    </row>
    <row r="312" spans="17:22">
      <c r="Q312" s="9"/>
      <c r="R312" s="9"/>
      <c r="S312" s="9"/>
      <c r="T312" s="9"/>
      <c r="U312" s="9"/>
      <c r="V312" s="12"/>
    </row>
    <row r="313" spans="17:22">
      <c r="Q313" s="9"/>
      <c r="R313" s="9"/>
      <c r="S313" s="9"/>
      <c r="T313" s="9"/>
      <c r="U313" s="9"/>
      <c r="V313" s="12"/>
    </row>
    <row r="314" spans="17:22">
      <c r="Q314" s="9"/>
      <c r="R314" s="9"/>
      <c r="S314" s="9"/>
      <c r="T314" s="9"/>
      <c r="U314" s="9"/>
      <c r="V314" s="12"/>
    </row>
    <row r="315" spans="17:22">
      <c r="Q315" s="9"/>
      <c r="R315" s="9"/>
      <c r="S315" s="9"/>
      <c r="T315" s="9"/>
      <c r="U315" s="9"/>
      <c r="V315" s="12"/>
    </row>
    <row r="316" spans="17:22">
      <c r="Q316" s="9"/>
      <c r="R316" s="9"/>
      <c r="S316" s="9"/>
      <c r="T316" s="9"/>
      <c r="U316" s="9"/>
      <c r="V316" s="12"/>
    </row>
    <row r="317" spans="17:22">
      <c r="Q317" s="9"/>
      <c r="R317" s="9"/>
      <c r="S317" s="9"/>
      <c r="T317" s="9"/>
      <c r="U317" s="9"/>
      <c r="V317" s="12"/>
    </row>
    <row r="318" spans="17:22">
      <c r="Q318" s="9"/>
      <c r="R318" s="9"/>
      <c r="S318" s="9"/>
      <c r="T318" s="9"/>
      <c r="U318" s="9"/>
      <c r="V318" s="12"/>
    </row>
    <row r="319" spans="17:22">
      <c r="Q319" s="9"/>
      <c r="R319" s="9"/>
      <c r="S319" s="9"/>
      <c r="T319" s="9"/>
      <c r="U319" s="9"/>
      <c r="V319" s="12"/>
    </row>
    <row r="320" spans="17:22">
      <c r="Q320" s="9"/>
      <c r="R320" s="9"/>
      <c r="S320" s="9"/>
      <c r="T320" s="9"/>
      <c r="U320" s="9"/>
      <c r="V320" s="12"/>
    </row>
    <row r="321" spans="17:22">
      <c r="Q321" s="9"/>
      <c r="R321" s="9"/>
      <c r="S321" s="9"/>
      <c r="T321" s="9"/>
      <c r="U321" s="9"/>
      <c r="V321" s="12"/>
    </row>
    <row r="322" spans="17:22">
      <c r="Q322" s="9"/>
      <c r="R322" s="9"/>
      <c r="S322" s="9"/>
      <c r="T322" s="9"/>
      <c r="U322" s="9"/>
      <c r="V322" s="12"/>
    </row>
    <row r="323" spans="17:22">
      <c r="Q323" s="9"/>
      <c r="R323" s="9"/>
      <c r="S323" s="9"/>
      <c r="T323" s="9"/>
      <c r="U323" s="9"/>
      <c r="V323" s="12"/>
    </row>
    <row r="324" spans="17:22">
      <c r="Q324" s="9"/>
      <c r="R324" s="9"/>
      <c r="S324" s="9"/>
      <c r="T324" s="9"/>
      <c r="U324" s="9"/>
      <c r="V324" s="12"/>
    </row>
    <row r="325" spans="17:22">
      <c r="Q325" s="9"/>
      <c r="R325" s="9"/>
      <c r="S325" s="9"/>
      <c r="T325" s="9"/>
      <c r="U325" s="9"/>
      <c r="V325" s="12"/>
    </row>
    <row r="326" spans="17:22">
      <c r="Q326" s="9"/>
      <c r="R326" s="9"/>
      <c r="S326" s="9"/>
      <c r="T326" s="9"/>
      <c r="U326" s="9"/>
      <c r="V326" s="12"/>
    </row>
    <row r="327" spans="17:22">
      <c r="Q327" s="9"/>
      <c r="R327" s="9"/>
      <c r="S327" s="9"/>
      <c r="T327" s="9"/>
      <c r="U327" s="9"/>
      <c r="V327" s="12"/>
    </row>
    <row r="328" spans="17:22">
      <c r="Q328" s="9"/>
      <c r="R328" s="9"/>
      <c r="S328" s="9"/>
      <c r="T328" s="9"/>
      <c r="U328" s="9"/>
      <c r="V328" s="12"/>
    </row>
    <row r="329" spans="17:22">
      <c r="Q329" s="9"/>
      <c r="R329" s="9"/>
      <c r="S329" s="9"/>
      <c r="T329" s="9"/>
      <c r="U329" s="9"/>
      <c r="V329" s="12"/>
    </row>
    <row r="330" spans="17:22">
      <c r="Q330" s="9"/>
      <c r="R330" s="9"/>
      <c r="S330" s="9"/>
      <c r="T330" s="9"/>
      <c r="U330" s="9"/>
      <c r="V330" s="12"/>
    </row>
    <row r="331" spans="17:22">
      <c r="Q331" s="9"/>
      <c r="R331" s="9"/>
      <c r="S331" s="9"/>
      <c r="T331" s="9"/>
      <c r="U331" s="9"/>
      <c r="V331" s="12"/>
    </row>
    <row r="332" spans="17:22">
      <c r="Q332" s="9"/>
      <c r="R332" s="9"/>
      <c r="S332" s="9"/>
      <c r="T332" s="9"/>
      <c r="U332" s="9"/>
      <c r="V332" s="12"/>
    </row>
    <row r="333" spans="17:22">
      <c r="Q333" s="9"/>
      <c r="R333" s="9"/>
      <c r="S333" s="9"/>
      <c r="T333" s="9"/>
      <c r="U333" s="9"/>
      <c r="V333" s="12"/>
    </row>
    <row r="334" spans="17:22">
      <c r="Q334" s="9"/>
      <c r="R334" s="9"/>
      <c r="S334" s="9"/>
      <c r="T334" s="9"/>
      <c r="U334" s="9"/>
      <c r="V334" s="12"/>
    </row>
    <row r="335" spans="17:22">
      <c r="Q335" s="9"/>
      <c r="R335" s="9"/>
      <c r="S335" s="9"/>
      <c r="T335" s="9"/>
      <c r="U335" s="9"/>
      <c r="V335" s="12"/>
    </row>
    <row r="336" spans="17:22">
      <c r="Q336" s="9"/>
      <c r="R336" s="9"/>
      <c r="S336" s="9"/>
      <c r="T336" s="9"/>
      <c r="U336" s="9"/>
      <c r="V336" s="12"/>
    </row>
    <row r="337" spans="17:22">
      <c r="Q337" s="9"/>
      <c r="R337" s="9"/>
      <c r="S337" s="9"/>
      <c r="T337" s="9"/>
      <c r="U337" s="9"/>
      <c r="V337" s="12"/>
    </row>
    <row r="338" spans="17:22">
      <c r="Q338" s="9"/>
      <c r="R338" s="9"/>
      <c r="S338" s="9"/>
      <c r="T338" s="9"/>
      <c r="U338" s="9"/>
      <c r="V338" s="12"/>
    </row>
    <row r="339" spans="17:22">
      <c r="Q339" s="9"/>
      <c r="R339" s="9"/>
      <c r="S339" s="9"/>
      <c r="T339" s="9"/>
      <c r="U339" s="9"/>
      <c r="V339" s="12"/>
    </row>
    <row r="340" spans="17:22">
      <c r="Q340" s="9"/>
      <c r="R340" s="9"/>
      <c r="S340" s="9"/>
      <c r="T340" s="9"/>
      <c r="U340" s="9"/>
      <c r="V340" s="12"/>
    </row>
    <row r="341" spans="17:22">
      <c r="Q341" s="9"/>
      <c r="R341" s="9"/>
      <c r="S341" s="9"/>
      <c r="T341" s="9"/>
      <c r="U341" s="9"/>
      <c r="V341" s="12"/>
    </row>
    <row r="342" spans="17:22">
      <c r="Q342" s="9"/>
      <c r="R342" s="9"/>
      <c r="S342" s="9"/>
      <c r="T342" s="9"/>
      <c r="U342" s="9"/>
      <c r="V342" s="12"/>
    </row>
    <row r="343" spans="17:22">
      <c r="Q343" s="9"/>
      <c r="R343" s="9"/>
      <c r="S343" s="9"/>
      <c r="T343" s="9"/>
      <c r="U343" s="9"/>
      <c r="V343" s="12"/>
    </row>
    <row r="344" spans="17:22">
      <c r="Q344" s="9"/>
      <c r="R344" s="9"/>
      <c r="S344" s="9"/>
      <c r="T344" s="9"/>
      <c r="U344" s="9"/>
      <c r="V344" s="12"/>
    </row>
    <row r="345" spans="17:22">
      <c r="Q345" s="9"/>
      <c r="R345" s="9"/>
      <c r="S345" s="9"/>
      <c r="T345" s="9"/>
      <c r="U345" s="9"/>
      <c r="V345" s="12"/>
    </row>
    <row r="346" spans="17:22">
      <c r="Q346" s="9"/>
      <c r="R346" s="9"/>
      <c r="S346" s="9"/>
      <c r="T346" s="9"/>
      <c r="U346" s="9"/>
      <c r="V346" s="12"/>
    </row>
    <row r="347" spans="17:22">
      <c r="Q347" s="9"/>
      <c r="R347" s="9"/>
      <c r="S347" s="9"/>
      <c r="T347" s="9"/>
      <c r="U347" s="9"/>
      <c r="V347" s="12"/>
    </row>
    <row r="348" spans="17:22">
      <c r="Q348" s="9"/>
      <c r="R348" s="9"/>
      <c r="S348" s="9"/>
      <c r="T348" s="9"/>
      <c r="U348" s="9"/>
      <c r="V348" s="12"/>
    </row>
    <row r="349" spans="17:22">
      <c r="Q349" s="9"/>
      <c r="R349" s="9"/>
      <c r="S349" s="9"/>
      <c r="T349" s="9"/>
      <c r="U349" s="9"/>
      <c r="V349" s="12"/>
    </row>
    <row r="350" spans="17:22">
      <c r="Q350" s="9"/>
      <c r="R350" s="9"/>
      <c r="S350" s="9"/>
      <c r="T350" s="9"/>
      <c r="U350" s="9"/>
      <c r="V350" s="12"/>
    </row>
    <row r="351" spans="17:22">
      <c r="Q351" s="9"/>
      <c r="R351" s="9"/>
      <c r="S351" s="9"/>
      <c r="T351" s="9"/>
      <c r="U351" s="9"/>
      <c r="V351" s="12"/>
    </row>
    <row r="352" spans="17:22">
      <c r="Q352" s="9"/>
      <c r="R352" s="9"/>
      <c r="S352" s="9"/>
      <c r="T352" s="9"/>
      <c r="U352" s="9"/>
      <c r="V352" s="12"/>
    </row>
    <row r="353" spans="17:22">
      <c r="Q353" s="9"/>
      <c r="R353" s="9"/>
      <c r="S353" s="9"/>
      <c r="T353" s="9"/>
      <c r="U353" s="9"/>
      <c r="V353" s="12"/>
    </row>
    <row r="354" spans="17:22">
      <c r="Q354" s="9"/>
      <c r="R354" s="9"/>
      <c r="S354" s="9"/>
      <c r="T354" s="9"/>
      <c r="U354" s="9"/>
      <c r="V354" s="12"/>
    </row>
    <row r="355" spans="17:22">
      <c r="Q355" s="9"/>
      <c r="R355" s="9"/>
      <c r="S355" s="9"/>
      <c r="T355" s="9"/>
      <c r="U355" s="9"/>
      <c r="V355" s="12"/>
    </row>
    <row r="356" spans="17:22">
      <c r="Q356" s="9"/>
      <c r="R356" s="9"/>
      <c r="S356" s="9"/>
      <c r="T356" s="9"/>
      <c r="U356" s="9"/>
      <c r="V356" s="12"/>
    </row>
    <row r="357" spans="17:22">
      <c r="Q357" s="9"/>
      <c r="R357" s="9"/>
      <c r="S357" s="9"/>
      <c r="T357" s="9"/>
      <c r="U357" s="9"/>
      <c r="V357" s="12"/>
    </row>
    <row r="358" spans="17:22">
      <c r="Q358" s="9"/>
      <c r="R358" s="9"/>
      <c r="S358" s="9"/>
      <c r="T358" s="9"/>
      <c r="U358" s="9"/>
      <c r="V358" s="12"/>
    </row>
    <row r="359" spans="17:22">
      <c r="Q359" s="9"/>
      <c r="R359" s="9"/>
      <c r="S359" s="9"/>
      <c r="T359" s="9"/>
      <c r="U359" s="9"/>
      <c r="V359" s="12"/>
    </row>
    <row r="360" spans="17:22">
      <c r="Q360" s="9"/>
      <c r="R360" s="9"/>
      <c r="S360" s="9"/>
      <c r="T360" s="9"/>
      <c r="U360" s="9"/>
      <c r="V360" s="12"/>
    </row>
    <row r="361" spans="17:22">
      <c r="Q361" s="9"/>
      <c r="R361" s="9"/>
      <c r="S361" s="9"/>
      <c r="T361" s="9"/>
      <c r="U361" s="9"/>
      <c r="V361" s="12"/>
    </row>
    <row r="362" spans="17:22">
      <c r="Q362" s="9"/>
      <c r="R362" s="9"/>
      <c r="S362" s="9"/>
      <c r="T362" s="9"/>
      <c r="U362" s="9"/>
      <c r="V362" s="12"/>
    </row>
    <row r="363" spans="17:22">
      <c r="Q363" s="9"/>
      <c r="R363" s="9"/>
      <c r="S363" s="9"/>
      <c r="T363" s="9"/>
      <c r="U363" s="9"/>
      <c r="V363" s="12"/>
    </row>
    <row r="364" spans="17:22">
      <c r="Q364" s="9"/>
      <c r="R364" s="9"/>
      <c r="S364" s="9"/>
      <c r="T364" s="9"/>
      <c r="U364" s="9"/>
      <c r="V364" s="12"/>
    </row>
    <row r="365" spans="17:22">
      <c r="Q365" s="9"/>
      <c r="R365" s="9"/>
      <c r="S365" s="9"/>
      <c r="T365" s="9"/>
      <c r="U365" s="9"/>
      <c r="V365" s="12"/>
    </row>
    <row r="366" spans="17:22">
      <c r="Q366" s="9"/>
      <c r="R366" s="9"/>
      <c r="S366" s="9"/>
      <c r="T366" s="9"/>
      <c r="U366" s="9"/>
      <c r="V366" s="12"/>
    </row>
    <row r="367" spans="17:22">
      <c r="Q367" s="9"/>
      <c r="R367" s="9"/>
      <c r="S367" s="9"/>
      <c r="T367" s="9"/>
      <c r="U367" s="9"/>
      <c r="V367" s="12"/>
    </row>
    <row r="368" spans="17:22">
      <c r="Q368" s="9"/>
      <c r="R368" s="9"/>
      <c r="S368" s="9"/>
      <c r="T368" s="9"/>
      <c r="U368" s="9"/>
      <c r="V368" s="12"/>
    </row>
    <row r="369" spans="17:22">
      <c r="Q369" s="9"/>
      <c r="R369" s="9"/>
      <c r="S369" s="9"/>
      <c r="T369" s="9"/>
      <c r="U369" s="9"/>
      <c r="V369" s="12"/>
    </row>
    <row r="370" spans="17:22">
      <c r="Q370" s="9"/>
      <c r="R370" s="9"/>
      <c r="S370" s="9"/>
      <c r="T370" s="9"/>
      <c r="U370" s="9"/>
      <c r="V370" s="12"/>
    </row>
    <row r="371" spans="17:22">
      <c r="Q371" s="9"/>
      <c r="R371" s="9"/>
      <c r="S371" s="9"/>
      <c r="T371" s="9"/>
      <c r="U371" s="9"/>
      <c r="V371" s="12"/>
    </row>
    <row r="372" spans="17:22">
      <c r="Q372" s="9"/>
      <c r="R372" s="9"/>
      <c r="S372" s="9"/>
      <c r="T372" s="9"/>
      <c r="U372" s="9"/>
      <c r="V372" s="12"/>
    </row>
    <row r="373" spans="17:22">
      <c r="Q373" s="9"/>
      <c r="R373" s="9"/>
      <c r="S373" s="9"/>
      <c r="T373" s="9"/>
      <c r="U373" s="9"/>
      <c r="V373" s="12"/>
    </row>
    <row r="374" spans="17:22">
      <c r="Q374" s="9"/>
      <c r="R374" s="9"/>
      <c r="S374" s="9"/>
      <c r="T374" s="9"/>
      <c r="U374" s="9"/>
      <c r="V374" s="12"/>
    </row>
    <row r="375" spans="17:22">
      <c r="Q375" s="9"/>
      <c r="R375" s="9"/>
      <c r="S375" s="9"/>
      <c r="T375" s="9"/>
      <c r="U375" s="9"/>
      <c r="V375" s="12"/>
    </row>
    <row r="376" spans="17:22">
      <c r="Q376" s="9"/>
      <c r="R376" s="9"/>
      <c r="S376" s="9"/>
      <c r="T376" s="9"/>
      <c r="U376" s="9"/>
      <c r="V376" s="12"/>
    </row>
    <row r="377" spans="17:22">
      <c r="Q377" s="9"/>
      <c r="R377" s="9"/>
      <c r="S377" s="9"/>
      <c r="T377" s="9"/>
      <c r="U377" s="9"/>
      <c r="V377" s="12"/>
    </row>
    <row r="378" spans="17:22">
      <c r="Q378" s="9"/>
      <c r="R378" s="9"/>
      <c r="S378" s="9"/>
      <c r="T378" s="9"/>
      <c r="U378" s="9"/>
      <c r="V378" s="12"/>
    </row>
    <row r="379" spans="17:22">
      <c r="Q379" s="9"/>
      <c r="R379" s="9"/>
      <c r="S379" s="9"/>
      <c r="T379" s="9"/>
      <c r="U379" s="9"/>
      <c r="V379" s="12"/>
    </row>
    <row r="380" spans="17:22">
      <c r="Q380" s="9"/>
      <c r="R380" s="9"/>
      <c r="S380" s="9"/>
      <c r="T380" s="9"/>
      <c r="U380" s="9"/>
      <c r="V380" s="12"/>
    </row>
    <row r="381" spans="17:22">
      <c r="Q381" s="9"/>
      <c r="R381" s="9"/>
      <c r="S381" s="9"/>
      <c r="T381" s="9"/>
      <c r="U381" s="9"/>
      <c r="V381" s="12"/>
    </row>
    <row r="382" spans="17:22">
      <c r="Q382" s="9"/>
      <c r="R382" s="9"/>
      <c r="S382" s="9"/>
      <c r="T382" s="9"/>
      <c r="U382" s="9"/>
      <c r="V382" s="12"/>
    </row>
    <row r="383" spans="17:22">
      <c r="Q383" s="9"/>
      <c r="R383" s="9"/>
      <c r="S383" s="9"/>
      <c r="T383" s="9"/>
      <c r="U383" s="9"/>
      <c r="V383" s="12"/>
    </row>
    <row r="384" spans="17:22">
      <c r="Q384" s="9"/>
      <c r="R384" s="9"/>
      <c r="S384" s="9"/>
      <c r="T384" s="9"/>
      <c r="U384" s="9"/>
      <c r="V384" s="12"/>
    </row>
    <row r="385" spans="17:22">
      <c r="Q385" s="9"/>
      <c r="R385" s="9"/>
      <c r="S385" s="9"/>
      <c r="T385" s="9"/>
      <c r="U385" s="9"/>
      <c r="V385" s="12"/>
    </row>
    <row r="386" spans="17:22">
      <c r="Q386" s="9"/>
      <c r="R386" s="9"/>
      <c r="S386" s="9"/>
      <c r="T386" s="9"/>
      <c r="U386" s="9"/>
      <c r="V386" s="12"/>
    </row>
    <row r="387" spans="17:22">
      <c r="Q387" s="9"/>
      <c r="R387" s="9"/>
      <c r="S387" s="9"/>
      <c r="T387" s="9"/>
      <c r="U387" s="9"/>
      <c r="V387" s="12"/>
    </row>
    <row r="388" spans="17:22">
      <c r="Q388" s="9"/>
      <c r="R388" s="9"/>
      <c r="S388" s="9"/>
      <c r="T388" s="9"/>
      <c r="U388" s="9"/>
      <c r="V388" s="12"/>
    </row>
    <row r="389" spans="17:22">
      <c r="Q389" s="9"/>
      <c r="R389" s="9"/>
      <c r="S389" s="9"/>
      <c r="T389" s="9"/>
      <c r="U389" s="9"/>
      <c r="V389" s="12"/>
    </row>
    <row r="390" spans="17:22">
      <c r="Q390" s="9"/>
      <c r="R390" s="9"/>
      <c r="S390" s="9"/>
      <c r="T390" s="9"/>
      <c r="U390" s="9"/>
      <c r="V390" s="12"/>
    </row>
    <row r="391" spans="17:22">
      <c r="Q391" s="9"/>
      <c r="R391" s="9"/>
      <c r="S391" s="9"/>
      <c r="T391" s="9"/>
      <c r="U391" s="9"/>
      <c r="V391" s="12"/>
    </row>
    <row r="392" spans="17:22">
      <c r="Q392" s="9"/>
      <c r="R392" s="9"/>
      <c r="S392" s="9"/>
      <c r="T392" s="9"/>
      <c r="U392" s="9"/>
      <c r="V392" s="12"/>
    </row>
    <row r="393" spans="17:22">
      <c r="Q393" s="9"/>
      <c r="R393" s="9"/>
      <c r="S393" s="9"/>
      <c r="T393" s="9"/>
      <c r="U393" s="9"/>
      <c r="V393" s="12"/>
    </row>
    <row r="394" spans="17:22">
      <c r="Q394" s="9"/>
      <c r="R394" s="9"/>
      <c r="S394" s="9"/>
      <c r="T394" s="9"/>
      <c r="U394" s="9"/>
      <c r="V394" s="12"/>
    </row>
    <row r="395" spans="17:22">
      <c r="Q395" s="9"/>
      <c r="R395" s="9"/>
      <c r="S395" s="9"/>
      <c r="T395" s="9"/>
      <c r="U395" s="9"/>
      <c r="V395" s="12"/>
    </row>
    <row r="396" spans="17:22">
      <c r="Q396" s="9"/>
      <c r="R396" s="9"/>
      <c r="S396" s="9"/>
      <c r="T396" s="9"/>
      <c r="U396" s="9"/>
      <c r="V396" s="12"/>
    </row>
    <row r="397" spans="17:22">
      <c r="Q397" s="9"/>
      <c r="R397" s="9"/>
      <c r="S397" s="9"/>
      <c r="T397" s="9"/>
      <c r="U397" s="9"/>
      <c r="V397" s="12"/>
    </row>
    <row r="398" spans="17:22">
      <c r="Q398" s="9"/>
      <c r="R398" s="9"/>
      <c r="S398" s="9"/>
      <c r="T398" s="9"/>
      <c r="U398" s="9"/>
      <c r="V398" s="12"/>
    </row>
    <row r="399" spans="17:22">
      <c r="Q399" s="9"/>
      <c r="R399" s="9"/>
      <c r="S399" s="9"/>
      <c r="T399" s="9"/>
      <c r="U399" s="9"/>
      <c r="V399" s="12"/>
    </row>
    <row r="400" spans="17:22">
      <c r="Q400" s="9"/>
      <c r="R400" s="9"/>
      <c r="S400" s="9"/>
      <c r="T400" s="9"/>
      <c r="U400" s="9"/>
      <c r="V400" s="12"/>
    </row>
    <row r="401" spans="17:22">
      <c r="Q401" s="9"/>
      <c r="R401" s="9"/>
      <c r="S401" s="9"/>
      <c r="T401" s="9"/>
      <c r="U401" s="9"/>
      <c r="V401" s="12"/>
    </row>
    <row r="402" spans="17:22">
      <c r="Q402" s="9"/>
      <c r="R402" s="9"/>
      <c r="S402" s="9"/>
      <c r="T402" s="9"/>
      <c r="U402" s="9"/>
      <c r="V402" s="12"/>
    </row>
    <row r="403" spans="17:22">
      <c r="Q403" s="9"/>
      <c r="R403" s="9"/>
      <c r="S403" s="9"/>
      <c r="T403" s="9"/>
      <c r="U403" s="9"/>
      <c r="V403" s="12"/>
    </row>
    <row r="404" spans="17:22">
      <c r="Q404" s="9"/>
      <c r="R404" s="9"/>
      <c r="S404" s="9"/>
      <c r="T404" s="9"/>
      <c r="U404" s="9"/>
      <c r="V404" s="12"/>
    </row>
    <row r="405" spans="17:22">
      <c r="Q405" s="9"/>
      <c r="R405" s="9"/>
      <c r="S405" s="9"/>
      <c r="T405" s="9"/>
      <c r="U405" s="9"/>
      <c r="V405" s="12"/>
    </row>
    <row r="406" spans="17:22">
      <c r="Q406" s="9"/>
      <c r="R406" s="9"/>
      <c r="S406" s="9"/>
      <c r="T406" s="9"/>
      <c r="U406" s="9"/>
      <c r="V406" s="12"/>
    </row>
    <row r="407" spans="17:22">
      <c r="Q407" s="9"/>
      <c r="R407" s="9"/>
      <c r="S407" s="9"/>
      <c r="T407" s="9"/>
      <c r="U407" s="9"/>
      <c r="V407" s="12"/>
    </row>
    <row r="408" spans="17:22">
      <c r="Q408" s="9"/>
      <c r="R408" s="9"/>
      <c r="S408" s="9"/>
      <c r="T408" s="9"/>
      <c r="U408" s="9"/>
      <c r="V408" s="12"/>
    </row>
    <row r="409" spans="17:22">
      <c r="Q409" s="9"/>
      <c r="R409" s="9"/>
      <c r="S409" s="9"/>
      <c r="T409" s="9"/>
      <c r="U409" s="9"/>
      <c r="V409" s="12"/>
    </row>
    <row r="410" spans="17:22">
      <c r="Q410" s="9"/>
      <c r="R410" s="9"/>
      <c r="S410" s="9"/>
      <c r="T410" s="9"/>
      <c r="U410" s="9"/>
      <c r="V410" s="12"/>
    </row>
    <row r="411" spans="17:22">
      <c r="Q411" s="9"/>
      <c r="R411" s="9"/>
      <c r="S411" s="9"/>
      <c r="T411" s="9"/>
      <c r="U411" s="9"/>
      <c r="V411" s="12"/>
    </row>
    <row r="412" spans="17:22">
      <c r="Q412" s="9"/>
      <c r="R412" s="9"/>
      <c r="S412" s="9"/>
      <c r="T412" s="9"/>
      <c r="U412" s="9"/>
      <c r="V412" s="12"/>
    </row>
    <row r="413" spans="17:22">
      <c r="Q413" s="9"/>
      <c r="R413" s="9"/>
      <c r="S413" s="9"/>
      <c r="T413" s="9"/>
      <c r="U413" s="9"/>
      <c r="V413" s="12"/>
    </row>
    <row r="414" spans="17:22">
      <c r="Q414" s="9"/>
      <c r="R414" s="9"/>
      <c r="S414" s="9"/>
      <c r="T414" s="9"/>
      <c r="U414" s="9"/>
      <c r="V414" s="12"/>
    </row>
    <row r="415" spans="17:22">
      <c r="Q415" s="9"/>
      <c r="R415" s="9"/>
      <c r="S415" s="9"/>
      <c r="T415" s="9"/>
      <c r="U415" s="9"/>
      <c r="V415" s="12"/>
    </row>
    <row r="416" spans="17:22">
      <c r="Q416" s="9"/>
      <c r="R416" s="9"/>
      <c r="S416" s="9"/>
      <c r="T416" s="9"/>
      <c r="U416" s="9"/>
      <c r="V416" s="12"/>
    </row>
    <row r="417" spans="17:22">
      <c r="Q417" s="9"/>
      <c r="R417" s="9"/>
      <c r="S417" s="9"/>
      <c r="T417" s="9"/>
      <c r="U417" s="9"/>
      <c r="V417" s="12"/>
    </row>
    <row r="418" spans="17:22">
      <c r="Q418" s="9"/>
      <c r="R418" s="9"/>
      <c r="S418" s="9"/>
      <c r="T418" s="9"/>
      <c r="U418" s="9"/>
      <c r="V418" s="12"/>
    </row>
    <row r="419" spans="17:22">
      <c r="Q419" s="9"/>
      <c r="R419" s="9"/>
      <c r="S419" s="9"/>
      <c r="T419" s="9"/>
      <c r="U419" s="9"/>
      <c r="V419" s="12"/>
    </row>
    <row r="420" spans="17:22">
      <c r="Q420" s="9"/>
      <c r="R420" s="9"/>
      <c r="S420" s="9"/>
      <c r="T420" s="9"/>
      <c r="U420" s="9"/>
      <c r="V420" s="12"/>
    </row>
    <row r="421" spans="17:22">
      <c r="Q421" s="9"/>
      <c r="R421" s="9"/>
      <c r="S421" s="9"/>
      <c r="T421" s="9"/>
      <c r="U421" s="9"/>
      <c r="V421" s="12"/>
    </row>
    <row r="422" spans="17:22">
      <c r="Q422" s="9"/>
      <c r="R422" s="9"/>
      <c r="S422" s="9"/>
      <c r="T422" s="9"/>
      <c r="U422" s="9"/>
      <c r="V422" s="12"/>
    </row>
    <row r="423" spans="17:22">
      <c r="Q423" s="9"/>
      <c r="R423" s="9"/>
      <c r="S423" s="9"/>
      <c r="T423" s="9"/>
      <c r="U423" s="9"/>
      <c r="V423" s="12"/>
    </row>
    <row r="424" spans="17:22">
      <c r="Q424" s="9"/>
      <c r="R424" s="9"/>
      <c r="S424" s="9"/>
      <c r="T424" s="9"/>
      <c r="U424" s="9"/>
      <c r="V424" s="12"/>
    </row>
    <row r="425" spans="17:22">
      <c r="Q425" s="9"/>
      <c r="R425" s="9"/>
      <c r="S425" s="9"/>
      <c r="T425" s="9"/>
      <c r="U425" s="9"/>
      <c r="V425" s="12"/>
    </row>
    <row r="426" spans="17:22">
      <c r="Q426" s="9"/>
      <c r="R426" s="9"/>
      <c r="S426" s="9"/>
      <c r="T426" s="9"/>
      <c r="U426" s="9"/>
      <c r="V426" s="12"/>
    </row>
    <row r="427" spans="17:22">
      <c r="Q427" s="9"/>
      <c r="R427" s="9"/>
      <c r="S427" s="9"/>
      <c r="T427" s="9"/>
      <c r="U427" s="9"/>
      <c r="V427" s="12"/>
    </row>
    <row r="428" spans="17:22">
      <c r="Q428" s="9"/>
      <c r="R428" s="9"/>
      <c r="S428" s="9"/>
      <c r="T428" s="9"/>
      <c r="U428" s="9"/>
      <c r="V428" s="12"/>
    </row>
    <row r="429" spans="17:22">
      <c r="Q429" s="9"/>
      <c r="R429" s="9"/>
      <c r="S429" s="9"/>
      <c r="T429" s="9"/>
      <c r="U429" s="9"/>
      <c r="V429" s="12"/>
    </row>
    <row r="430" spans="17:22">
      <c r="Q430" s="9"/>
      <c r="R430" s="9"/>
      <c r="S430" s="9"/>
      <c r="T430" s="9"/>
      <c r="U430" s="9"/>
      <c r="V430" s="12"/>
    </row>
    <row r="431" spans="17:22">
      <c r="Q431" s="9"/>
      <c r="R431" s="9"/>
      <c r="S431" s="9"/>
      <c r="T431" s="9"/>
      <c r="U431" s="9"/>
      <c r="V431" s="12"/>
    </row>
    <row r="432" spans="17:22">
      <c r="Q432" s="9"/>
      <c r="R432" s="9"/>
      <c r="S432" s="9"/>
      <c r="T432" s="9"/>
      <c r="U432" s="9"/>
      <c r="V432" s="12"/>
    </row>
    <row r="433" spans="17:22">
      <c r="Q433" s="9"/>
      <c r="R433" s="9"/>
      <c r="S433" s="9"/>
      <c r="T433" s="9"/>
      <c r="U433" s="9"/>
      <c r="V433" s="12"/>
    </row>
    <row r="434" spans="17:22">
      <c r="Q434" s="9"/>
      <c r="R434" s="9"/>
      <c r="S434" s="9"/>
      <c r="T434" s="9"/>
      <c r="U434" s="9"/>
      <c r="V434" s="12"/>
    </row>
    <row r="435" spans="17:22">
      <c r="Q435" s="9"/>
      <c r="R435" s="9"/>
      <c r="S435" s="9"/>
      <c r="T435" s="9"/>
      <c r="U435" s="9"/>
      <c r="V435" s="12"/>
    </row>
    <row r="436" spans="17:22">
      <c r="Q436" s="9"/>
      <c r="R436" s="9"/>
      <c r="S436" s="9"/>
      <c r="T436" s="9"/>
      <c r="U436" s="9"/>
      <c r="V436" s="12"/>
    </row>
    <row r="437" spans="17:22">
      <c r="Q437" s="9"/>
      <c r="R437" s="9"/>
      <c r="S437" s="9"/>
      <c r="T437" s="9"/>
      <c r="U437" s="9"/>
      <c r="V437" s="12"/>
    </row>
    <row r="438" spans="17:22">
      <c r="Q438" s="9"/>
      <c r="R438" s="9"/>
      <c r="S438" s="9"/>
      <c r="T438" s="9"/>
      <c r="U438" s="9"/>
      <c r="V438" s="12"/>
    </row>
    <row r="439" spans="17:22">
      <c r="Q439" s="9"/>
      <c r="R439" s="9"/>
      <c r="S439" s="9"/>
      <c r="T439" s="9"/>
      <c r="U439" s="9"/>
      <c r="V439" s="12"/>
    </row>
    <row r="440" spans="17:22">
      <c r="Q440" s="9"/>
      <c r="R440" s="9"/>
      <c r="S440" s="9"/>
      <c r="T440" s="9"/>
      <c r="U440" s="9"/>
      <c r="V440" s="12"/>
    </row>
    <row r="441" spans="17:22">
      <c r="Q441" s="9"/>
      <c r="R441" s="9"/>
      <c r="S441" s="9"/>
      <c r="T441" s="9"/>
      <c r="U441" s="9"/>
      <c r="V441" s="12"/>
    </row>
    <row r="442" spans="17:22">
      <c r="Q442" s="9"/>
      <c r="R442" s="9"/>
      <c r="S442" s="9"/>
      <c r="T442" s="9"/>
      <c r="U442" s="9"/>
      <c r="V442" s="12"/>
    </row>
    <row r="443" spans="17:22">
      <c r="Q443" s="9"/>
      <c r="R443" s="9"/>
      <c r="S443" s="9"/>
      <c r="T443" s="9"/>
      <c r="U443" s="9"/>
      <c r="V443" s="12"/>
    </row>
    <row r="444" spans="17:22">
      <c r="Q444" s="9"/>
      <c r="R444" s="9"/>
      <c r="S444" s="9"/>
      <c r="T444" s="9"/>
      <c r="U444" s="9"/>
      <c r="V444" s="12"/>
    </row>
    <row r="445" spans="17:22">
      <c r="Q445" s="9"/>
      <c r="R445" s="9"/>
      <c r="S445" s="9"/>
      <c r="T445" s="9"/>
      <c r="U445" s="9"/>
      <c r="V445" s="12"/>
    </row>
    <row r="446" spans="17:22">
      <c r="Q446" s="9"/>
      <c r="R446" s="9"/>
      <c r="S446" s="9"/>
      <c r="T446" s="9"/>
      <c r="U446" s="9"/>
      <c r="V446" s="12"/>
    </row>
    <row r="447" spans="17:22">
      <c r="Q447" s="9"/>
      <c r="R447" s="9"/>
      <c r="S447" s="9"/>
      <c r="T447" s="9"/>
      <c r="U447" s="9"/>
      <c r="V447" s="12"/>
    </row>
    <row r="448" spans="17:22">
      <c r="Q448" s="9"/>
      <c r="R448" s="9"/>
      <c r="S448" s="9"/>
      <c r="T448" s="9"/>
      <c r="U448" s="9"/>
      <c r="V448" s="12"/>
    </row>
    <row r="449" spans="17:22">
      <c r="Q449" s="9"/>
      <c r="R449" s="9"/>
      <c r="S449" s="9"/>
      <c r="T449" s="9"/>
      <c r="U449" s="9"/>
      <c r="V449" s="12"/>
    </row>
    <row r="450" spans="17:22">
      <c r="Q450" s="9"/>
      <c r="R450" s="9"/>
      <c r="S450" s="9"/>
      <c r="T450" s="9"/>
      <c r="U450" s="9"/>
      <c r="V450" s="12"/>
    </row>
    <row r="451" spans="17:22">
      <c r="Q451" s="9"/>
      <c r="R451" s="9"/>
      <c r="S451" s="9"/>
      <c r="T451" s="9"/>
      <c r="U451" s="9"/>
      <c r="V451" s="12"/>
    </row>
    <row r="452" spans="17:22">
      <c r="Q452" s="9"/>
      <c r="R452" s="9"/>
      <c r="S452" s="9"/>
      <c r="T452" s="9"/>
      <c r="U452" s="9"/>
      <c r="V452" s="12"/>
    </row>
    <row r="453" spans="17:22">
      <c r="Q453" s="9"/>
      <c r="R453" s="9"/>
      <c r="S453" s="9"/>
      <c r="T453" s="9"/>
      <c r="U453" s="9"/>
      <c r="V453" s="12"/>
    </row>
    <row r="454" spans="17:22">
      <c r="Q454" s="9"/>
      <c r="R454" s="9"/>
      <c r="S454" s="9"/>
      <c r="T454" s="9"/>
      <c r="U454" s="9"/>
      <c r="V454" s="12"/>
    </row>
    <row r="455" spans="17:22">
      <c r="Q455" s="9"/>
      <c r="R455" s="9"/>
      <c r="S455" s="9"/>
      <c r="T455" s="9"/>
      <c r="U455" s="9"/>
      <c r="V455" s="12"/>
    </row>
    <row r="456" spans="17:22">
      <c r="Q456" s="9"/>
      <c r="R456" s="9"/>
      <c r="S456" s="9"/>
      <c r="T456" s="9"/>
      <c r="U456" s="9"/>
      <c r="V456" s="12"/>
    </row>
    <row r="457" spans="17:22">
      <c r="Q457" s="9"/>
      <c r="R457" s="9"/>
      <c r="S457" s="9"/>
      <c r="T457" s="9"/>
      <c r="U457" s="9"/>
      <c r="V457" s="12"/>
    </row>
    <row r="458" spans="17:22">
      <c r="Q458" s="9"/>
      <c r="R458" s="9"/>
      <c r="S458" s="9"/>
      <c r="T458" s="9"/>
      <c r="U458" s="9"/>
      <c r="V458" s="12"/>
    </row>
    <row r="459" spans="17:22">
      <c r="Q459" s="9"/>
      <c r="R459" s="9"/>
      <c r="S459" s="9"/>
      <c r="T459" s="9"/>
      <c r="U459" s="9"/>
      <c r="V459" s="12"/>
    </row>
    <row r="460" spans="17:22">
      <c r="Q460" s="9"/>
      <c r="R460" s="9"/>
      <c r="S460" s="9"/>
      <c r="T460" s="9"/>
      <c r="U460" s="9"/>
      <c r="V460" s="12"/>
    </row>
    <row r="461" spans="17:22">
      <c r="Q461" s="9"/>
      <c r="R461" s="9"/>
      <c r="S461" s="9"/>
      <c r="T461" s="9"/>
      <c r="U461" s="9"/>
      <c r="V461" s="12"/>
    </row>
    <row r="462" spans="17:22">
      <c r="Q462" s="9"/>
      <c r="R462" s="9"/>
      <c r="S462" s="9"/>
      <c r="T462" s="9"/>
      <c r="U462" s="9"/>
      <c r="V462" s="12"/>
    </row>
    <row r="463" spans="17:22">
      <c r="Q463" s="9"/>
      <c r="R463" s="9"/>
      <c r="S463" s="9"/>
      <c r="T463" s="9"/>
      <c r="U463" s="9"/>
      <c r="V463" s="12"/>
    </row>
    <row r="464" spans="17:22">
      <c r="Q464" s="9"/>
      <c r="R464" s="9"/>
      <c r="S464" s="9"/>
      <c r="T464" s="9"/>
      <c r="U464" s="9"/>
      <c r="V464" s="12"/>
    </row>
    <row r="465" spans="17:22">
      <c r="Q465" s="9"/>
      <c r="R465" s="9"/>
      <c r="S465" s="9"/>
      <c r="T465" s="9"/>
      <c r="U465" s="9"/>
      <c r="V465" s="12"/>
    </row>
    <row r="466" spans="17:22">
      <c r="Q466" s="9"/>
      <c r="R466" s="9"/>
      <c r="S466" s="9"/>
      <c r="T466" s="9"/>
      <c r="U466" s="9"/>
      <c r="V466" s="12"/>
    </row>
    <row r="467" spans="17:22">
      <c r="Q467" s="9"/>
      <c r="R467" s="9"/>
      <c r="S467" s="9"/>
      <c r="T467" s="9"/>
      <c r="U467" s="9"/>
      <c r="V467" s="12"/>
    </row>
    <row r="468" spans="17:22">
      <c r="Q468" s="9"/>
      <c r="R468" s="9"/>
      <c r="S468" s="9"/>
      <c r="T468" s="9"/>
      <c r="U468" s="9"/>
      <c r="V468" s="12"/>
    </row>
    <row r="469" spans="17:22">
      <c r="Q469" s="9"/>
      <c r="R469" s="9"/>
      <c r="S469" s="9"/>
      <c r="T469" s="9"/>
      <c r="U469" s="9"/>
      <c r="V469" s="12"/>
    </row>
    <row r="470" spans="17:22">
      <c r="Q470" s="9"/>
      <c r="R470" s="9"/>
      <c r="S470" s="9"/>
      <c r="T470" s="9"/>
      <c r="U470" s="9"/>
      <c r="V470" s="12"/>
    </row>
    <row r="471" spans="17:22">
      <c r="Q471" s="9"/>
      <c r="R471" s="9"/>
      <c r="S471" s="9"/>
      <c r="T471" s="9"/>
      <c r="U471" s="9"/>
      <c r="V471" s="12"/>
    </row>
    <row r="472" spans="17:22">
      <c r="Q472" s="9"/>
      <c r="R472" s="9"/>
      <c r="S472" s="9"/>
      <c r="T472" s="9"/>
      <c r="U472" s="9"/>
      <c r="V472" s="12"/>
    </row>
    <row r="473" spans="17:22">
      <c r="Q473" s="9"/>
      <c r="R473" s="9"/>
      <c r="S473" s="9"/>
      <c r="T473" s="9"/>
      <c r="U473" s="9"/>
      <c r="V473" s="12"/>
    </row>
    <row r="474" spans="17:22">
      <c r="Q474" s="9"/>
      <c r="R474" s="9"/>
      <c r="S474" s="9"/>
      <c r="T474" s="9"/>
      <c r="U474" s="9"/>
      <c r="V474" s="12"/>
    </row>
    <row r="475" spans="17:22">
      <c r="Q475" s="9"/>
      <c r="R475" s="9"/>
      <c r="S475" s="9"/>
      <c r="T475" s="9"/>
      <c r="U475" s="9"/>
      <c r="V475" s="12"/>
    </row>
    <row r="476" spans="17:22">
      <c r="Q476" s="9"/>
      <c r="R476" s="9"/>
      <c r="S476" s="9"/>
      <c r="T476" s="9"/>
      <c r="U476" s="9"/>
      <c r="V476" s="12"/>
    </row>
    <row r="477" spans="17:22">
      <c r="Q477" s="9"/>
      <c r="R477" s="9"/>
      <c r="S477" s="9"/>
      <c r="T477" s="9"/>
      <c r="U477" s="9"/>
      <c r="V477" s="12"/>
    </row>
    <row r="478" spans="17:22">
      <c r="Q478" s="9"/>
      <c r="R478" s="9"/>
      <c r="S478" s="9"/>
      <c r="T478" s="9"/>
      <c r="U478" s="9"/>
      <c r="V478" s="12"/>
    </row>
    <row r="479" spans="17:22">
      <c r="Q479" s="9"/>
      <c r="R479" s="9"/>
      <c r="S479" s="9"/>
      <c r="T479" s="9"/>
      <c r="U479" s="9"/>
      <c r="V479" s="12"/>
    </row>
    <row r="480" spans="17:22">
      <c r="Q480" s="9"/>
      <c r="R480" s="9"/>
      <c r="S480" s="9"/>
      <c r="T480" s="9"/>
      <c r="U480" s="9"/>
      <c r="V480" s="12"/>
    </row>
    <row r="481" spans="17:22">
      <c r="Q481" s="9"/>
      <c r="R481" s="9"/>
      <c r="S481" s="9"/>
      <c r="T481" s="9"/>
      <c r="U481" s="9"/>
      <c r="V481" s="12"/>
    </row>
    <row r="482" spans="17:22">
      <c r="Q482" s="9"/>
      <c r="R482" s="9"/>
      <c r="S482" s="9"/>
      <c r="T482" s="9"/>
      <c r="U482" s="9"/>
      <c r="V482" s="12"/>
    </row>
    <row r="483" spans="17:22">
      <c r="Q483" s="9"/>
      <c r="R483" s="9"/>
      <c r="S483" s="9"/>
      <c r="T483" s="9"/>
      <c r="U483" s="9"/>
      <c r="V483" s="12"/>
    </row>
    <row r="484" spans="17:22">
      <c r="Q484" s="9"/>
      <c r="R484" s="9"/>
      <c r="S484" s="9"/>
      <c r="T484" s="9"/>
      <c r="U484" s="9"/>
      <c r="V484" s="12"/>
    </row>
    <row r="485" spans="17:22">
      <c r="Q485" s="9"/>
      <c r="R485" s="9"/>
      <c r="S485" s="9"/>
      <c r="T485" s="9"/>
      <c r="U485" s="9"/>
      <c r="V485" s="12"/>
    </row>
    <row r="486" spans="17:22">
      <c r="Q486" s="9"/>
      <c r="R486" s="9"/>
      <c r="S486" s="9"/>
      <c r="T486" s="9"/>
      <c r="U486" s="9"/>
      <c r="V486" s="12"/>
    </row>
    <row r="487" spans="17:22">
      <c r="Q487" s="9"/>
      <c r="R487" s="9"/>
      <c r="S487" s="9"/>
      <c r="T487" s="9"/>
      <c r="U487" s="9"/>
      <c r="V487" s="12"/>
    </row>
    <row r="488" spans="17:22">
      <c r="Q488" s="9"/>
      <c r="R488" s="9"/>
      <c r="S488" s="9"/>
      <c r="T488" s="9"/>
      <c r="U488" s="9"/>
      <c r="V488" s="12"/>
    </row>
    <row r="489" spans="17:22">
      <c r="Q489" s="9"/>
      <c r="R489" s="9"/>
      <c r="S489" s="9"/>
      <c r="T489" s="9"/>
      <c r="U489" s="9"/>
      <c r="V489" s="12"/>
    </row>
    <row r="490" spans="17:22">
      <c r="Q490" s="9"/>
      <c r="R490" s="9"/>
      <c r="S490" s="9"/>
      <c r="T490" s="9"/>
      <c r="U490" s="9"/>
      <c r="V490" s="12"/>
    </row>
    <row r="491" spans="17:22">
      <c r="Q491" s="9"/>
      <c r="R491" s="9"/>
      <c r="S491" s="9"/>
      <c r="T491" s="9"/>
      <c r="U491" s="9"/>
      <c r="V491" s="12"/>
    </row>
    <row r="492" spans="17:22">
      <c r="Q492" s="9"/>
      <c r="R492" s="9"/>
      <c r="S492" s="9"/>
      <c r="T492" s="9"/>
      <c r="U492" s="9"/>
      <c r="V492" s="12"/>
    </row>
    <row r="493" spans="17:22">
      <c r="Q493" s="9"/>
      <c r="R493" s="9"/>
      <c r="S493" s="9"/>
      <c r="T493" s="9"/>
      <c r="U493" s="9"/>
      <c r="V493" s="12"/>
    </row>
    <row r="494" spans="17:22">
      <c r="Q494" s="9"/>
      <c r="R494" s="9"/>
      <c r="S494" s="9"/>
      <c r="T494" s="9"/>
      <c r="U494" s="9"/>
      <c r="V494" s="12"/>
    </row>
    <row r="495" spans="17:22">
      <c r="Q495" s="9"/>
      <c r="R495" s="9"/>
      <c r="S495" s="9"/>
      <c r="T495" s="9"/>
      <c r="U495" s="9"/>
      <c r="V495" s="12"/>
    </row>
    <row r="496" spans="17:22">
      <c r="Q496" s="9"/>
      <c r="R496" s="9"/>
      <c r="S496" s="9"/>
      <c r="T496" s="9"/>
      <c r="U496" s="9"/>
      <c r="V496" s="12"/>
    </row>
    <row r="497" spans="17:22">
      <c r="Q497" s="9"/>
      <c r="R497" s="9"/>
      <c r="S497" s="9"/>
      <c r="T497" s="9"/>
      <c r="U497" s="9"/>
      <c r="V497" s="12"/>
    </row>
    <row r="498" spans="17:22">
      <c r="Q498" s="9"/>
      <c r="R498" s="9"/>
      <c r="S498" s="9"/>
      <c r="T498" s="9"/>
      <c r="U498" s="9"/>
      <c r="V498" s="12"/>
    </row>
    <row r="499" spans="17:22">
      <c r="Q499" s="9"/>
      <c r="R499" s="9"/>
      <c r="S499" s="9"/>
      <c r="T499" s="9"/>
      <c r="U499" s="9"/>
      <c r="V499" s="12"/>
    </row>
    <row r="500" spans="17:22">
      <c r="Q500" s="9"/>
      <c r="R500" s="9"/>
      <c r="S500" s="9"/>
      <c r="T500" s="9"/>
      <c r="U500" s="9"/>
      <c r="V500" s="12"/>
    </row>
    <row r="501" spans="17:22">
      <c r="Q501" s="9"/>
      <c r="R501" s="9"/>
      <c r="S501" s="9"/>
      <c r="T501" s="9"/>
      <c r="U501" s="9"/>
      <c r="V501" s="12"/>
    </row>
    <row r="502" spans="17:22">
      <c r="Q502" s="9"/>
      <c r="R502" s="9"/>
      <c r="S502" s="9"/>
      <c r="T502" s="9"/>
      <c r="U502" s="9"/>
      <c r="V502" s="12"/>
    </row>
    <row r="503" spans="17:22">
      <c r="Q503" s="9"/>
      <c r="R503" s="9"/>
      <c r="S503" s="9"/>
      <c r="T503" s="9"/>
      <c r="U503" s="9"/>
      <c r="V503" s="12"/>
    </row>
    <row r="504" spans="17:22">
      <c r="Q504" s="9"/>
      <c r="R504" s="9"/>
      <c r="S504" s="9"/>
      <c r="T504" s="9"/>
      <c r="U504" s="9"/>
      <c r="V504" s="12"/>
    </row>
    <row r="505" spans="17:22">
      <c r="Q505" s="9"/>
      <c r="R505" s="9"/>
      <c r="S505" s="9"/>
      <c r="T505" s="9"/>
      <c r="U505" s="9"/>
      <c r="V505" s="12"/>
    </row>
    <row r="506" spans="17:22">
      <c r="Q506" s="9"/>
      <c r="R506" s="9"/>
      <c r="S506" s="9"/>
      <c r="T506" s="9"/>
      <c r="U506" s="9"/>
      <c r="V506" s="12"/>
    </row>
    <row r="507" spans="17:22">
      <c r="Q507" s="9"/>
      <c r="R507" s="9"/>
      <c r="S507" s="9"/>
      <c r="T507" s="9"/>
      <c r="U507" s="9"/>
      <c r="V507" s="12"/>
    </row>
    <row r="508" spans="17:22">
      <c r="Q508" s="9"/>
      <c r="R508" s="9"/>
      <c r="S508" s="9"/>
      <c r="T508" s="9"/>
      <c r="U508" s="9"/>
      <c r="V508" s="12"/>
    </row>
    <row r="509" spans="17:22">
      <c r="Q509" s="9"/>
      <c r="R509" s="9"/>
      <c r="S509" s="9"/>
      <c r="T509" s="9"/>
      <c r="U509" s="9"/>
      <c r="V509" s="12"/>
    </row>
    <row r="510" spans="17:22">
      <c r="Q510" s="9"/>
      <c r="R510" s="9"/>
      <c r="S510" s="9"/>
      <c r="T510" s="9"/>
      <c r="U510" s="9"/>
      <c r="V510" s="12"/>
    </row>
    <row r="511" spans="17:22">
      <c r="Q511" s="9"/>
      <c r="R511" s="9"/>
      <c r="S511" s="9"/>
      <c r="T511" s="9"/>
      <c r="U511" s="9"/>
      <c r="V511" s="12"/>
    </row>
    <row r="512" spans="17:22">
      <c r="Q512" s="9"/>
      <c r="R512" s="9"/>
      <c r="S512" s="9"/>
      <c r="T512" s="9"/>
      <c r="U512" s="9"/>
      <c r="V512" s="12"/>
    </row>
    <row r="513" spans="17:22">
      <c r="Q513" s="9"/>
      <c r="R513" s="9"/>
      <c r="S513" s="9"/>
      <c r="T513" s="9"/>
      <c r="U513" s="9"/>
      <c r="V513" s="12"/>
    </row>
    <row r="514" spans="17:22">
      <c r="Q514" s="9"/>
      <c r="R514" s="9"/>
      <c r="S514" s="9"/>
      <c r="T514" s="9"/>
      <c r="U514" s="9"/>
      <c r="V514" s="12"/>
    </row>
    <row r="515" spans="17:22">
      <c r="Q515" s="9"/>
      <c r="R515" s="9"/>
      <c r="S515" s="9"/>
      <c r="T515" s="9"/>
      <c r="U515" s="9"/>
      <c r="V515" s="12"/>
    </row>
    <row r="516" spans="17:22">
      <c r="Q516" s="9"/>
      <c r="R516" s="9"/>
      <c r="S516" s="9"/>
      <c r="T516" s="9"/>
      <c r="U516" s="9"/>
      <c r="V516" s="12"/>
    </row>
    <row r="517" spans="17:22">
      <c r="Q517" s="9"/>
      <c r="R517" s="9"/>
      <c r="S517" s="9"/>
      <c r="T517" s="9"/>
      <c r="U517" s="9"/>
      <c r="V517" s="12"/>
    </row>
    <row r="518" spans="17:22">
      <c r="Q518" s="9"/>
      <c r="R518" s="9"/>
      <c r="S518" s="9"/>
      <c r="T518" s="9"/>
      <c r="U518" s="9"/>
      <c r="V518" s="12"/>
    </row>
    <row r="519" spans="17:22">
      <c r="Q519" s="9"/>
      <c r="R519" s="9"/>
      <c r="S519" s="9"/>
      <c r="T519" s="9"/>
      <c r="U519" s="9"/>
      <c r="V519" s="12"/>
    </row>
    <row r="520" spans="17:22">
      <c r="Q520" s="9"/>
      <c r="R520" s="9"/>
      <c r="S520" s="9"/>
      <c r="T520" s="9"/>
      <c r="U520" s="9"/>
      <c r="V520" s="12"/>
    </row>
    <row r="521" spans="17:22">
      <c r="Q521" s="9"/>
      <c r="R521" s="9"/>
      <c r="S521" s="9"/>
      <c r="T521" s="9"/>
      <c r="U521" s="9"/>
      <c r="V521" s="12"/>
    </row>
    <row r="522" spans="17:22">
      <c r="Q522" s="9"/>
      <c r="R522" s="9"/>
      <c r="S522" s="9"/>
      <c r="T522" s="9"/>
      <c r="U522" s="9"/>
      <c r="V522" s="12"/>
    </row>
    <row r="523" spans="17:22">
      <c r="Q523" s="9"/>
      <c r="R523" s="9"/>
      <c r="S523" s="9"/>
      <c r="T523" s="9"/>
      <c r="U523" s="9"/>
      <c r="V523" s="12"/>
    </row>
    <row r="524" spans="17:22">
      <c r="Q524" s="9"/>
      <c r="R524" s="9"/>
      <c r="S524" s="9"/>
      <c r="T524" s="9"/>
      <c r="U524" s="9"/>
      <c r="V524" s="12"/>
    </row>
    <row r="525" spans="17:22">
      <c r="Q525" s="9"/>
      <c r="R525" s="9"/>
      <c r="S525" s="9"/>
      <c r="T525" s="9"/>
      <c r="U525" s="9"/>
      <c r="V525" s="12"/>
    </row>
    <row r="526" spans="17:22">
      <c r="Q526" s="9"/>
      <c r="R526" s="9"/>
      <c r="S526" s="9"/>
      <c r="T526" s="9"/>
      <c r="U526" s="9"/>
      <c r="V526" s="12"/>
    </row>
    <row r="527" spans="17:22">
      <c r="Q527" s="9"/>
      <c r="R527" s="9"/>
      <c r="S527" s="9"/>
      <c r="T527" s="9"/>
      <c r="U527" s="9"/>
      <c r="V527" s="12"/>
    </row>
    <row r="528" spans="17:22">
      <c r="Q528" s="9"/>
      <c r="R528" s="9"/>
      <c r="S528" s="9"/>
      <c r="T528" s="9"/>
      <c r="U528" s="9"/>
      <c r="V528" s="12"/>
    </row>
    <row r="529" spans="17:22">
      <c r="Q529" s="9"/>
      <c r="R529" s="9"/>
      <c r="S529" s="9"/>
      <c r="T529" s="9"/>
      <c r="U529" s="9"/>
      <c r="V529" s="12"/>
    </row>
    <row r="530" spans="17:22">
      <c r="Q530" s="9"/>
      <c r="R530" s="9"/>
      <c r="S530" s="9"/>
      <c r="T530" s="9"/>
      <c r="U530" s="9"/>
      <c r="V530" s="12"/>
    </row>
    <row r="531" spans="17:22">
      <c r="Q531" s="9"/>
      <c r="R531" s="9"/>
      <c r="S531" s="9"/>
      <c r="T531" s="9"/>
      <c r="U531" s="9"/>
      <c r="V531" s="12"/>
    </row>
    <row r="532" spans="17:22">
      <c r="Q532" s="9"/>
      <c r="R532" s="9"/>
      <c r="S532" s="9"/>
      <c r="T532" s="9"/>
      <c r="U532" s="9"/>
      <c r="V532" s="12"/>
    </row>
    <row r="533" spans="17:22">
      <c r="Q533" s="9"/>
      <c r="R533" s="9"/>
      <c r="S533" s="9"/>
      <c r="T533" s="9"/>
      <c r="U533" s="9"/>
      <c r="V533" s="12"/>
    </row>
    <row r="534" spans="17:22">
      <c r="Q534" s="9"/>
      <c r="R534" s="9"/>
      <c r="S534" s="9"/>
      <c r="T534" s="9"/>
      <c r="U534" s="9"/>
      <c r="V534" s="12"/>
    </row>
    <row r="535" spans="17:22">
      <c r="Q535" s="9"/>
      <c r="R535" s="9"/>
      <c r="S535" s="9"/>
      <c r="T535" s="9"/>
      <c r="U535" s="9"/>
      <c r="V535" s="12"/>
    </row>
    <row r="536" spans="17:22">
      <c r="Q536" s="9"/>
      <c r="R536" s="9"/>
      <c r="S536" s="9"/>
      <c r="T536" s="9"/>
      <c r="U536" s="9"/>
      <c r="V536" s="12"/>
    </row>
    <row r="537" spans="17:22">
      <c r="Q537" s="9"/>
      <c r="R537" s="9"/>
      <c r="S537" s="9"/>
      <c r="T537" s="9"/>
      <c r="U537" s="9"/>
      <c r="V537" s="12"/>
    </row>
    <row r="538" spans="17:22">
      <c r="Q538" s="9"/>
      <c r="R538" s="9"/>
      <c r="S538" s="9"/>
      <c r="T538" s="9"/>
      <c r="U538" s="9"/>
      <c r="V538" s="12"/>
    </row>
    <row r="539" spans="17:22">
      <c r="Q539" s="9"/>
      <c r="R539" s="9"/>
      <c r="S539" s="9"/>
      <c r="T539" s="9"/>
      <c r="U539" s="9"/>
      <c r="V539" s="12"/>
    </row>
    <row r="540" spans="17:22">
      <c r="Q540" s="9"/>
      <c r="R540" s="9"/>
      <c r="S540" s="9"/>
      <c r="T540" s="9"/>
      <c r="U540" s="9"/>
      <c r="V540" s="12"/>
    </row>
    <row r="541" spans="17:22">
      <c r="Q541" s="9"/>
      <c r="R541" s="9"/>
      <c r="S541" s="9"/>
      <c r="T541" s="9"/>
      <c r="U541" s="9"/>
      <c r="V541" s="12"/>
    </row>
    <row r="542" spans="17:22">
      <c r="Q542" s="9"/>
      <c r="R542" s="9"/>
      <c r="S542" s="9"/>
      <c r="T542" s="9"/>
      <c r="U542" s="9"/>
      <c r="V542" s="12"/>
    </row>
    <row r="543" spans="17:22">
      <c r="Q543" s="9"/>
      <c r="R543" s="9"/>
      <c r="S543" s="9"/>
      <c r="T543" s="9"/>
      <c r="U543" s="9"/>
      <c r="V543" s="12"/>
    </row>
    <row r="544" spans="17:22">
      <c r="Q544" s="9"/>
      <c r="R544" s="9"/>
      <c r="S544" s="9"/>
      <c r="T544" s="9"/>
      <c r="U544" s="9"/>
      <c r="V544" s="12"/>
    </row>
    <row r="545" spans="17:22">
      <c r="Q545" s="9"/>
      <c r="R545" s="9"/>
      <c r="S545" s="9"/>
      <c r="T545" s="9"/>
      <c r="U545" s="9"/>
      <c r="V545" s="12"/>
    </row>
    <row r="546" spans="17:22">
      <c r="Q546" s="9"/>
      <c r="R546" s="9"/>
      <c r="S546" s="9"/>
      <c r="T546" s="9"/>
      <c r="U546" s="9"/>
      <c r="V546" s="12"/>
    </row>
    <row r="547" spans="17:22">
      <c r="Q547" s="9"/>
      <c r="R547" s="9"/>
      <c r="S547" s="9"/>
      <c r="T547" s="9"/>
      <c r="U547" s="9"/>
      <c r="V547" s="12"/>
    </row>
    <row r="548" spans="17:22">
      <c r="Q548" s="9"/>
      <c r="R548" s="9"/>
      <c r="S548" s="9"/>
      <c r="T548" s="9"/>
      <c r="U548" s="9"/>
      <c r="V548" s="12"/>
    </row>
    <row r="549" spans="17:22">
      <c r="Q549" s="9"/>
      <c r="R549" s="9"/>
      <c r="S549" s="9"/>
      <c r="T549" s="9"/>
      <c r="U549" s="9"/>
      <c r="V549" s="12"/>
    </row>
    <row r="550" spans="17:22">
      <c r="Q550" s="9"/>
      <c r="R550" s="9"/>
      <c r="S550" s="9"/>
      <c r="T550" s="9"/>
      <c r="U550" s="9"/>
      <c r="V550" s="12"/>
    </row>
    <row r="551" spans="17:22">
      <c r="Q551" s="9"/>
      <c r="R551" s="9"/>
      <c r="S551" s="9"/>
      <c r="T551" s="9"/>
      <c r="U551" s="9"/>
      <c r="V551" s="12"/>
    </row>
    <row r="552" spans="17:22">
      <c r="Q552" s="9"/>
      <c r="R552" s="9"/>
      <c r="S552" s="9"/>
      <c r="T552" s="9"/>
      <c r="U552" s="9"/>
      <c r="V552" s="12"/>
    </row>
    <row r="553" spans="17:22">
      <c r="Q553" s="9"/>
      <c r="R553" s="9"/>
      <c r="S553" s="9"/>
      <c r="T553" s="9"/>
      <c r="U553" s="9"/>
      <c r="V553" s="12"/>
    </row>
    <row r="554" spans="17:22">
      <c r="Q554" s="9"/>
      <c r="R554" s="9"/>
      <c r="S554" s="9"/>
      <c r="T554" s="9"/>
      <c r="U554" s="9"/>
      <c r="V554" s="12"/>
    </row>
    <row r="555" spans="17:22">
      <c r="Q555" s="9"/>
      <c r="R555" s="9"/>
      <c r="S555" s="9"/>
      <c r="T555" s="9"/>
      <c r="U555" s="9"/>
      <c r="V555" s="12"/>
    </row>
    <row r="556" spans="17:22">
      <c r="Q556" s="9"/>
      <c r="R556" s="9"/>
      <c r="S556" s="9"/>
      <c r="T556" s="9"/>
      <c r="U556" s="9"/>
      <c r="V556" s="12"/>
    </row>
    <row r="557" spans="17:22">
      <c r="Q557" s="9"/>
      <c r="R557" s="9"/>
      <c r="S557" s="9"/>
      <c r="T557" s="9"/>
      <c r="U557" s="9"/>
      <c r="V557" s="12"/>
    </row>
    <row r="558" spans="17:22">
      <c r="Q558" s="9"/>
      <c r="R558" s="9"/>
      <c r="S558" s="9"/>
      <c r="T558" s="9"/>
      <c r="U558" s="9"/>
      <c r="V558" s="12"/>
    </row>
    <row r="559" spans="17:22">
      <c r="Q559" s="9"/>
      <c r="R559" s="9"/>
      <c r="S559" s="9"/>
      <c r="T559" s="9"/>
      <c r="U559" s="9"/>
      <c r="V559" s="12"/>
    </row>
    <row r="560" spans="17:22">
      <c r="Q560" s="9"/>
      <c r="R560" s="9"/>
      <c r="S560" s="9"/>
      <c r="T560" s="9"/>
      <c r="U560" s="9"/>
      <c r="V560" s="12"/>
    </row>
    <row r="561" spans="17:22">
      <c r="Q561" s="9"/>
      <c r="R561" s="9"/>
      <c r="S561" s="9"/>
      <c r="T561" s="9"/>
      <c r="U561" s="9"/>
      <c r="V561" s="12"/>
    </row>
    <row r="562" spans="17:22">
      <c r="Q562" s="9"/>
      <c r="R562" s="9"/>
      <c r="S562" s="9"/>
      <c r="T562" s="9"/>
      <c r="U562" s="9"/>
      <c r="V562" s="12"/>
    </row>
    <row r="563" spans="17:22">
      <c r="Q563" s="9"/>
      <c r="R563" s="9"/>
      <c r="S563" s="9"/>
      <c r="T563" s="9"/>
      <c r="U563" s="9"/>
      <c r="V563" s="12"/>
    </row>
    <row r="564" spans="17:22">
      <c r="Q564" s="9"/>
      <c r="R564" s="9"/>
      <c r="S564" s="9"/>
      <c r="T564" s="9"/>
      <c r="U564" s="9"/>
      <c r="V564" s="12"/>
    </row>
    <row r="565" spans="17:22">
      <c r="Q565" s="9"/>
      <c r="R565" s="9"/>
      <c r="S565" s="9"/>
      <c r="T565" s="9"/>
      <c r="U565" s="9"/>
      <c r="V565" s="12"/>
    </row>
    <row r="566" spans="17:22">
      <c r="Q566" s="9"/>
      <c r="R566" s="9"/>
      <c r="S566" s="9"/>
      <c r="T566" s="9"/>
      <c r="U566" s="9"/>
      <c r="V566" s="12"/>
    </row>
    <row r="567" spans="17:22">
      <c r="Q567" s="9"/>
      <c r="R567" s="9"/>
      <c r="S567" s="9"/>
      <c r="T567" s="9"/>
      <c r="U567" s="9"/>
      <c r="V567" s="12"/>
    </row>
    <row r="568" spans="17:22">
      <c r="Q568" s="9"/>
      <c r="R568" s="9"/>
      <c r="S568" s="9"/>
      <c r="T568" s="9"/>
      <c r="U568" s="9"/>
      <c r="V568" s="12"/>
    </row>
    <row r="569" spans="17:22">
      <c r="Q569" s="9"/>
      <c r="R569" s="9"/>
      <c r="S569" s="9"/>
      <c r="T569" s="9"/>
      <c r="U569" s="9"/>
      <c r="V569" s="12"/>
    </row>
    <row r="570" spans="17:22">
      <c r="Q570" s="9"/>
      <c r="R570" s="9"/>
      <c r="S570" s="9"/>
      <c r="T570" s="9"/>
      <c r="U570" s="9"/>
      <c r="V570" s="12"/>
    </row>
    <row r="571" spans="17:22">
      <c r="Q571" s="9"/>
      <c r="R571" s="9"/>
      <c r="S571" s="9"/>
      <c r="T571" s="9"/>
      <c r="U571" s="9"/>
      <c r="V571" s="12"/>
    </row>
    <row r="572" spans="17:22">
      <c r="Q572" s="9"/>
      <c r="R572" s="9"/>
      <c r="S572" s="9"/>
      <c r="T572" s="9"/>
      <c r="U572" s="9"/>
      <c r="V572" s="12"/>
    </row>
    <row r="573" spans="17:22">
      <c r="Q573" s="9"/>
      <c r="R573" s="9"/>
      <c r="S573" s="9"/>
      <c r="T573" s="9"/>
      <c r="U573" s="9"/>
      <c r="V573" s="12"/>
    </row>
    <row r="574" spans="17:22">
      <c r="Q574" s="9"/>
      <c r="R574" s="9"/>
      <c r="S574" s="9"/>
      <c r="T574" s="9"/>
      <c r="U574" s="9"/>
      <c r="V574" s="12"/>
    </row>
    <row r="575" spans="17:22">
      <c r="Q575" s="9"/>
      <c r="R575" s="9"/>
      <c r="S575" s="9"/>
      <c r="T575" s="9"/>
      <c r="U575" s="9"/>
      <c r="V575" s="12"/>
    </row>
    <row r="576" spans="17:22">
      <c r="Q576" s="9"/>
      <c r="R576" s="9"/>
      <c r="S576" s="9"/>
      <c r="T576" s="9"/>
      <c r="U576" s="9"/>
      <c r="V576" s="12"/>
    </row>
    <row r="577" spans="17:22">
      <c r="Q577" s="9"/>
      <c r="R577" s="9"/>
      <c r="S577" s="9"/>
      <c r="T577" s="9"/>
      <c r="U577" s="9"/>
      <c r="V577" s="12"/>
    </row>
    <row r="578" spans="17:22">
      <c r="Q578" s="9"/>
      <c r="R578" s="9"/>
      <c r="S578" s="9"/>
      <c r="T578" s="9"/>
      <c r="U578" s="9"/>
      <c r="V578" s="12"/>
    </row>
    <row r="579" spans="17:22">
      <c r="Q579" s="9"/>
      <c r="R579" s="9"/>
      <c r="S579" s="9"/>
      <c r="T579" s="9"/>
      <c r="U579" s="9"/>
      <c r="V579" s="12"/>
    </row>
    <row r="580" spans="17:22">
      <c r="Q580" s="9"/>
      <c r="R580" s="9"/>
      <c r="S580" s="9"/>
      <c r="T580" s="9"/>
      <c r="U580" s="9"/>
      <c r="V580" s="12"/>
    </row>
    <row r="581" spans="17:22">
      <c r="Q581" s="9"/>
      <c r="R581" s="9"/>
      <c r="S581" s="9"/>
      <c r="T581" s="9"/>
      <c r="U581" s="9"/>
      <c r="V581" s="12"/>
    </row>
    <row r="582" spans="17:22">
      <c r="Q582" s="9"/>
      <c r="R582" s="9"/>
      <c r="S582" s="9"/>
      <c r="T582" s="9"/>
      <c r="U582" s="9"/>
      <c r="V582" s="12"/>
    </row>
    <row r="583" spans="17:22">
      <c r="Q583" s="9"/>
      <c r="R583" s="9"/>
      <c r="S583" s="9"/>
      <c r="T583" s="9"/>
      <c r="U583" s="9"/>
      <c r="V583" s="12"/>
    </row>
    <row r="584" spans="17:22">
      <c r="Q584" s="9"/>
      <c r="R584" s="9"/>
      <c r="S584" s="9"/>
      <c r="T584" s="9"/>
      <c r="U584" s="9"/>
      <c r="V584" s="12"/>
    </row>
    <row r="585" spans="17:22">
      <c r="Q585" s="9"/>
      <c r="R585" s="9"/>
      <c r="S585" s="9"/>
      <c r="T585" s="9"/>
      <c r="U585" s="9"/>
      <c r="V585" s="12"/>
    </row>
    <row r="586" spans="17:22">
      <c r="Q586" s="9"/>
      <c r="R586" s="9"/>
      <c r="S586" s="9"/>
      <c r="T586" s="9"/>
      <c r="U586" s="9"/>
      <c r="V586" s="12"/>
    </row>
    <row r="587" spans="17:22">
      <c r="Q587" s="9"/>
      <c r="R587" s="9"/>
      <c r="S587" s="9"/>
      <c r="T587" s="9"/>
      <c r="U587" s="9"/>
      <c r="V587" s="12"/>
    </row>
    <row r="588" spans="17:22">
      <c r="Q588" s="9"/>
      <c r="R588" s="9"/>
      <c r="S588" s="9"/>
      <c r="T588" s="9"/>
      <c r="U588" s="9"/>
      <c r="V588" s="12"/>
    </row>
    <row r="589" spans="17:22">
      <c r="Q589" s="9"/>
      <c r="R589" s="9"/>
      <c r="S589" s="9"/>
      <c r="T589" s="9"/>
      <c r="U589" s="9"/>
      <c r="V589" s="12"/>
    </row>
    <row r="590" spans="17:22">
      <c r="Q590" s="9"/>
      <c r="R590" s="9"/>
      <c r="S590" s="9"/>
      <c r="T590" s="9"/>
      <c r="U590" s="9"/>
      <c r="V590" s="12"/>
    </row>
    <row r="591" spans="17:22">
      <c r="Q591" s="9"/>
      <c r="R591" s="9"/>
      <c r="S591" s="9"/>
      <c r="T591" s="9"/>
      <c r="U591" s="9"/>
      <c r="V591" s="12"/>
    </row>
    <row r="592" spans="17:22">
      <c r="Q592" s="9"/>
      <c r="R592" s="9"/>
      <c r="S592" s="9"/>
      <c r="T592" s="9"/>
      <c r="U592" s="9"/>
      <c r="V592" s="12"/>
    </row>
    <row r="593" spans="17:22">
      <c r="Q593" s="9"/>
      <c r="R593" s="9"/>
      <c r="S593" s="9"/>
      <c r="T593" s="9"/>
      <c r="U593" s="9"/>
      <c r="V593" s="12"/>
    </row>
    <row r="594" spans="17:22">
      <c r="Q594" s="9"/>
      <c r="R594" s="9"/>
      <c r="S594" s="9"/>
      <c r="T594" s="9"/>
      <c r="U594" s="9"/>
      <c r="V594" s="12"/>
    </row>
    <row r="595" spans="17:22">
      <c r="Q595" s="9"/>
      <c r="R595" s="9"/>
      <c r="S595" s="9"/>
      <c r="T595" s="9"/>
      <c r="U595" s="9"/>
      <c r="V595" s="12"/>
    </row>
    <row r="596" spans="17:22">
      <c r="Q596" s="9"/>
      <c r="R596" s="9"/>
      <c r="S596" s="9"/>
      <c r="T596" s="9"/>
      <c r="U596" s="9"/>
      <c r="V596" s="12"/>
    </row>
    <row r="597" spans="17:22">
      <c r="Q597" s="9"/>
      <c r="R597" s="9"/>
      <c r="S597" s="9"/>
      <c r="T597" s="9"/>
      <c r="U597" s="9"/>
      <c r="V597" s="12"/>
    </row>
    <row r="598" spans="17:22">
      <c r="Q598" s="9"/>
      <c r="R598" s="9"/>
      <c r="S598" s="9"/>
      <c r="T598" s="9"/>
      <c r="U598" s="9"/>
      <c r="V598" s="12"/>
    </row>
    <row r="599" spans="17:22">
      <c r="Q599" s="9"/>
      <c r="R599" s="9"/>
      <c r="S599" s="9"/>
      <c r="T599" s="9"/>
      <c r="U599" s="9"/>
      <c r="V599" s="12"/>
    </row>
    <row r="600" spans="17:22">
      <c r="Q600" s="9"/>
      <c r="R600" s="9"/>
      <c r="S600" s="9"/>
      <c r="T600" s="9"/>
      <c r="U600" s="9"/>
      <c r="V600" s="12"/>
    </row>
    <row r="601" spans="17:22">
      <c r="Q601" s="9"/>
      <c r="R601" s="9"/>
      <c r="S601" s="9"/>
      <c r="T601" s="9"/>
      <c r="U601" s="9"/>
      <c r="V601" s="12"/>
    </row>
    <row r="602" spans="17:22">
      <c r="Q602" s="9"/>
      <c r="R602" s="9"/>
      <c r="S602" s="9"/>
      <c r="T602" s="9"/>
      <c r="U602" s="9"/>
      <c r="V602" s="12"/>
    </row>
    <row r="603" spans="17:22">
      <c r="Q603" s="9"/>
      <c r="R603" s="9"/>
      <c r="S603" s="9"/>
      <c r="T603" s="9"/>
      <c r="U603" s="9"/>
      <c r="V603" s="12"/>
    </row>
    <row r="604" spans="17:22">
      <c r="Q604" s="9"/>
      <c r="R604" s="9"/>
      <c r="S604" s="9"/>
      <c r="T604" s="9"/>
      <c r="U604" s="9"/>
      <c r="V604" s="12"/>
    </row>
    <row r="605" spans="17:22">
      <c r="Q605" s="9"/>
      <c r="R605" s="9"/>
      <c r="S605" s="9"/>
      <c r="T605" s="9"/>
      <c r="U605" s="9"/>
      <c r="V605" s="12"/>
    </row>
    <row r="606" spans="17:22">
      <c r="Q606" s="9"/>
      <c r="R606" s="9"/>
      <c r="S606" s="9"/>
      <c r="T606" s="9"/>
      <c r="U606" s="9"/>
      <c r="V606" s="12"/>
    </row>
    <row r="607" spans="17:22">
      <c r="Q607" s="9"/>
      <c r="R607" s="9"/>
      <c r="S607" s="9"/>
      <c r="T607" s="9"/>
      <c r="U607" s="9"/>
      <c r="V607" s="12"/>
    </row>
    <row r="608" spans="17:22">
      <c r="Q608" s="9"/>
      <c r="R608" s="9"/>
      <c r="S608" s="9"/>
      <c r="T608" s="9"/>
      <c r="U608" s="9"/>
      <c r="V608" s="12"/>
    </row>
    <row r="609" spans="17:22">
      <c r="Q609" s="9"/>
      <c r="R609" s="9"/>
      <c r="S609" s="9"/>
      <c r="T609" s="9"/>
      <c r="U609" s="9"/>
      <c r="V609" s="12"/>
    </row>
    <row r="610" spans="17:22">
      <c r="Q610" s="9"/>
      <c r="R610" s="9"/>
      <c r="S610" s="9"/>
      <c r="T610" s="9"/>
      <c r="U610" s="9"/>
      <c r="V610" s="12"/>
    </row>
    <row r="611" spans="17:22">
      <c r="Q611" s="9"/>
      <c r="R611" s="9"/>
      <c r="S611" s="9"/>
      <c r="T611" s="9"/>
      <c r="U611" s="9"/>
      <c r="V611" s="12"/>
    </row>
    <row r="612" spans="17:22">
      <c r="Q612" s="9"/>
      <c r="R612" s="9"/>
      <c r="S612" s="9"/>
      <c r="T612" s="9"/>
      <c r="U612" s="9"/>
      <c r="V612" s="12"/>
    </row>
    <row r="613" spans="17:22">
      <c r="Q613" s="9"/>
      <c r="R613" s="9"/>
      <c r="S613" s="9"/>
      <c r="T613" s="9"/>
      <c r="U613" s="9"/>
      <c r="V613" s="12"/>
    </row>
    <row r="614" spans="17:22">
      <c r="Q614" s="9"/>
      <c r="R614" s="9"/>
      <c r="S614" s="9"/>
      <c r="T614" s="9"/>
      <c r="U614" s="9"/>
      <c r="V614" s="12"/>
    </row>
    <row r="615" spans="17:22">
      <c r="Q615" s="9"/>
      <c r="R615" s="9"/>
      <c r="S615" s="9"/>
      <c r="T615" s="9"/>
      <c r="U615" s="9"/>
      <c r="V615" s="12"/>
    </row>
    <row r="616" spans="17:22">
      <c r="Q616" s="9"/>
      <c r="R616" s="9"/>
      <c r="S616" s="9"/>
      <c r="T616" s="9"/>
      <c r="U616" s="9"/>
      <c r="V616" s="12"/>
    </row>
    <row r="617" spans="17:22">
      <c r="Q617" s="9"/>
      <c r="R617" s="9"/>
      <c r="S617" s="9"/>
      <c r="T617" s="9"/>
      <c r="U617" s="9"/>
      <c r="V617" s="12"/>
    </row>
    <row r="618" spans="17:22">
      <c r="Q618" s="9"/>
      <c r="R618" s="9"/>
      <c r="S618" s="9"/>
      <c r="T618" s="9"/>
      <c r="U618" s="9"/>
      <c r="V618" s="12"/>
    </row>
    <row r="619" spans="17:22">
      <c r="Q619" s="9"/>
      <c r="R619" s="9"/>
      <c r="S619" s="9"/>
      <c r="T619" s="9"/>
      <c r="U619" s="9"/>
      <c r="V619" s="12"/>
    </row>
    <row r="620" spans="17:22">
      <c r="Q620" s="9"/>
      <c r="R620" s="9"/>
      <c r="S620" s="9"/>
      <c r="T620" s="9"/>
      <c r="U620" s="9"/>
      <c r="V620" s="12"/>
    </row>
    <row r="621" spans="17:22">
      <c r="Q621" s="9"/>
      <c r="R621" s="9"/>
      <c r="S621" s="9"/>
      <c r="T621" s="9"/>
      <c r="U621" s="9"/>
      <c r="V621" s="12"/>
    </row>
    <row r="622" spans="17:22">
      <c r="Q622" s="9"/>
      <c r="R622" s="9"/>
      <c r="S622" s="9"/>
      <c r="T622" s="9"/>
      <c r="U622" s="9"/>
      <c r="V622" s="12"/>
    </row>
    <row r="623" spans="17:22">
      <c r="Q623" s="9"/>
      <c r="R623" s="9"/>
      <c r="S623" s="9"/>
      <c r="T623" s="9"/>
      <c r="U623" s="9"/>
      <c r="V623" s="12"/>
    </row>
    <row r="624" spans="17:22">
      <c r="Q624" s="9"/>
      <c r="R624" s="9"/>
      <c r="S624" s="9"/>
      <c r="T624" s="9"/>
      <c r="U624" s="9"/>
      <c r="V624" s="12"/>
    </row>
    <row r="625" spans="17:22">
      <c r="Q625" s="9"/>
      <c r="R625" s="9"/>
      <c r="S625" s="9"/>
      <c r="T625" s="9"/>
      <c r="U625" s="9"/>
      <c r="V625" s="12"/>
    </row>
    <row r="626" spans="17:22">
      <c r="Q626" s="9"/>
      <c r="R626" s="9"/>
      <c r="S626" s="9"/>
      <c r="T626" s="9"/>
      <c r="U626" s="9"/>
      <c r="V626" s="12"/>
    </row>
    <row r="627" spans="17:22">
      <c r="Q627" s="9"/>
      <c r="R627" s="9"/>
      <c r="S627" s="9"/>
      <c r="T627" s="9"/>
      <c r="U627" s="9"/>
      <c r="V627" s="12"/>
    </row>
    <row r="628" spans="17:22">
      <c r="Q628" s="9"/>
      <c r="R628" s="9"/>
      <c r="S628" s="9"/>
      <c r="T628" s="9"/>
      <c r="U628" s="9"/>
      <c r="V628" s="12"/>
    </row>
    <row r="629" spans="17:22">
      <c r="Q629" s="9"/>
      <c r="R629" s="9"/>
      <c r="S629" s="9"/>
      <c r="T629" s="9"/>
      <c r="U629" s="9"/>
      <c r="V629" s="12"/>
    </row>
    <row r="630" spans="17:22">
      <c r="Q630" s="9"/>
      <c r="R630" s="9"/>
      <c r="S630" s="9"/>
      <c r="T630" s="9"/>
      <c r="U630" s="9"/>
      <c r="V630" s="12"/>
    </row>
    <row r="631" spans="17:22">
      <c r="Q631" s="9"/>
      <c r="R631" s="9"/>
      <c r="S631" s="9"/>
      <c r="T631" s="9"/>
      <c r="U631" s="9"/>
      <c r="V631" s="12"/>
    </row>
    <row r="632" spans="17:22">
      <c r="Q632" s="9"/>
      <c r="R632" s="9"/>
      <c r="S632" s="9"/>
      <c r="T632" s="9"/>
      <c r="U632" s="9"/>
      <c r="V632" s="12"/>
    </row>
    <row r="633" spans="17:22">
      <c r="Q633" s="9"/>
      <c r="R633" s="9"/>
      <c r="S633" s="9"/>
      <c r="T633" s="9"/>
      <c r="U633" s="9"/>
      <c r="V633" s="12"/>
    </row>
    <row r="634" spans="17:22">
      <c r="Q634" s="9"/>
      <c r="R634" s="9"/>
      <c r="S634" s="9"/>
      <c r="T634" s="9"/>
      <c r="U634" s="9"/>
      <c r="V634" s="12"/>
    </row>
    <row r="635" spans="17:22">
      <c r="Q635" s="9"/>
      <c r="R635" s="9"/>
      <c r="S635" s="9"/>
      <c r="T635" s="9"/>
      <c r="U635" s="9"/>
      <c r="V635" s="12"/>
    </row>
    <row r="636" spans="17:22">
      <c r="Q636" s="9"/>
      <c r="R636" s="9"/>
      <c r="S636" s="9"/>
      <c r="T636" s="9"/>
      <c r="U636" s="9"/>
      <c r="V636" s="12"/>
    </row>
    <row r="637" spans="17:22">
      <c r="Q637" s="9"/>
      <c r="R637" s="9"/>
      <c r="S637" s="9"/>
      <c r="T637" s="9"/>
      <c r="U637" s="9"/>
      <c r="V637" s="12"/>
    </row>
    <row r="638" spans="17:22">
      <c r="Q638" s="9"/>
      <c r="R638" s="9"/>
      <c r="S638" s="9"/>
      <c r="T638" s="9"/>
      <c r="U638" s="9"/>
      <c r="V638" s="12"/>
    </row>
    <row r="639" spans="17:22">
      <c r="Q639" s="9"/>
      <c r="R639" s="9"/>
      <c r="S639" s="9"/>
      <c r="T639" s="9"/>
      <c r="U639" s="9"/>
      <c r="V639" s="12"/>
    </row>
    <row r="640" spans="17:22">
      <c r="Q640" s="9"/>
      <c r="R640" s="9"/>
      <c r="S640" s="9"/>
      <c r="T640" s="9"/>
      <c r="U640" s="9"/>
      <c r="V640" s="12"/>
    </row>
    <row r="641" spans="17:22">
      <c r="Q641" s="9"/>
      <c r="R641" s="9"/>
      <c r="S641" s="9"/>
      <c r="T641" s="9"/>
      <c r="U641" s="9"/>
      <c r="V641" s="12"/>
    </row>
    <row r="642" spans="17:22">
      <c r="Q642" s="9"/>
      <c r="R642" s="9"/>
      <c r="S642" s="9"/>
      <c r="T642" s="9"/>
      <c r="U642" s="9"/>
      <c r="V642" s="12"/>
    </row>
    <row r="643" spans="17:22">
      <c r="Q643" s="9"/>
      <c r="R643" s="9"/>
      <c r="S643" s="9"/>
      <c r="T643" s="9"/>
      <c r="U643" s="9"/>
      <c r="V643" s="12"/>
    </row>
    <row r="644" spans="17:22">
      <c r="Q644" s="9"/>
      <c r="R644" s="9"/>
      <c r="S644" s="9"/>
      <c r="T644" s="9"/>
      <c r="U644" s="9"/>
      <c r="V644" s="12"/>
    </row>
    <row r="645" spans="17:22">
      <c r="Q645" s="9"/>
      <c r="R645" s="9"/>
      <c r="S645" s="9"/>
      <c r="T645" s="9"/>
      <c r="U645" s="9"/>
      <c r="V645" s="12"/>
    </row>
    <row r="646" spans="17:22">
      <c r="Q646" s="9"/>
      <c r="R646" s="9"/>
      <c r="S646" s="9"/>
      <c r="T646" s="9"/>
      <c r="U646" s="9"/>
      <c r="V646" s="12"/>
    </row>
    <row r="647" spans="17:22">
      <c r="Q647" s="9"/>
      <c r="R647" s="9"/>
      <c r="S647" s="9"/>
      <c r="T647" s="9"/>
      <c r="U647" s="9"/>
      <c r="V647" s="12"/>
    </row>
    <row r="648" spans="17:22">
      <c r="Q648" s="9"/>
      <c r="R648" s="9"/>
      <c r="S648" s="9"/>
      <c r="T648" s="9"/>
      <c r="U648" s="9"/>
      <c r="V648" s="12"/>
    </row>
    <row r="649" spans="17:22">
      <c r="Q649" s="9"/>
      <c r="R649" s="9"/>
      <c r="S649" s="9"/>
      <c r="T649" s="9"/>
      <c r="U649" s="9"/>
      <c r="V649" s="12"/>
    </row>
    <row r="650" spans="17:22">
      <c r="Q650" s="9"/>
      <c r="R650" s="9"/>
      <c r="S650" s="9"/>
      <c r="T650" s="9"/>
      <c r="U650" s="9"/>
      <c r="V650" s="12"/>
    </row>
    <row r="651" spans="17:22">
      <c r="Q651" s="9"/>
      <c r="R651" s="9"/>
      <c r="S651" s="9"/>
      <c r="T651" s="9"/>
      <c r="U651" s="9"/>
      <c r="V651" s="12"/>
    </row>
    <row r="652" spans="17:22">
      <c r="Q652" s="9"/>
      <c r="R652" s="9"/>
      <c r="S652" s="9"/>
      <c r="T652" s="9"/>
      <c r="U652" s="9"/>
      <c r="V652" s="12"/>
    </row>
    <row r="653" spans="17:22">
      <c r="Q653" s="9"/>
      <c r="R653" s="9"/>
      <c r="S653" s="9"/>
      <c r="T653" s="9"/>
      <c r="U653" s="9"/>
      <c r="V653" s="12"/>
    </row>
    <row r="654" spans="17:22">
      <c r="Q654" s="9"/>
      <c r="R654" s="9"/>
      <c r="S654" s="9"/>
      <c r="T654" s="9"/>
      <c r="U654" s="9"/>
      <c r="V654" s="12"/>
    </row>
    <row r="655" spans="17:22">
      <c r="Q655" s="9"/>
      <c r="R655" s="9"/>
      <c r="S655" s="9"/>
      <c r="T655" s="9"/>
      <c r="U655" s="9"/>
      <c r="V655" s="12"/>
    </row>
    <row r="656" spans="17:22">
      <c r="Q656" s="9"/>
      <c r="R656" s="9"/>
      <c r="S656" s="9"/>
      <c r="T656" s="9"/>
      <c r="U656" s="9"/>
      <c r="V656" s="12"/>
    </row>
    <row r="657" spans="17:22">
      <c r="Q657" s="9"/>
      <c r="R657" s="9"/>
      <c r="S657" s="9"/>
      <c r="T657" s="9"/>
      <c r="U657" s="9"/>
      <c r="V657" s="12"/>
    </row>
    <row r="658" spans="17:22">
      <c r="Q658" s="9"/>
      <c r="R658" s="9"/>
      <c r="S658" s="9"/>
      <c r="T658" s="9"/>
      <c r="U658" s="9"/>
      <c r="V658" s="12"/>
    </row>
    <row r="659" spans="17:22">
      <c r="Q659" s="9"/>
      <c r="R659" s="9"/>
      <c r="S659" s="9"/>
      <c r="T659" s="9"/>
      <c r="U659" s="9"/>
      <c r="V659" s="12"/>
    </row>
    <row r="660" spans="17:22">
      <c r="Q660" s="9"/>
      <c r="R660" s="9"/>
      <c r="S660" s="9"/>
      <c r="T660" s="9"/>
      <c r="U660" s="9"/>
      <c r="V660" s="12"/>
    </row>
    <row r="661" spans="17:22">
      <c r="Q661" s="9"/>
      <c r="R661" s="9"/>
      <c r="S661" s="9"/>
      <c r="T661" s="9"/>
      <c r="U661" s="9"/>
      <c r="V661" s="12"/>
    </row>
    <row r="662" spans="17:22">
      <c r="Q662" s="9"/>
      <c r="R662" s="9"/>
      <c r="S662" s="9"/>
      <c r="T662" s="9"/>
      <c r="U662" s="9"/>
      <c r="V662" s="12"/>
    </row>
    <row r="663" spans="17:22">
      <c r="Q663" s="9"/>
      <c r="R663" s="9"/>
      <c r="S663" s="9"/>
      <c r="T663" s="9"/>
      <c r="U663" s="9"/>
      <c r="V663" s="12"/>
    </row>
    <row r="664" spans="17:22">
      <c r="Q664" s="9"/>
      <c r="R664" s="9"/>
      <c r="S664" s="9"/>
      <c r="T664" s="9"/>
      <c r="U664" s="9"/>
      <c r="V664" s="12"/>
    </row>
    <row r="665" spans="17:22">
      <c r="Q665" s="9"/>
      <c r="R665" s="9"/>
      <c r="S665" s="9"/>
      <c r="T665" s="9"/>
      <c r="U665" s="9"/>
      <c r="V665" s="12"/>
    </row>
    <row r="666" spans="17:22">
      <c r="Q666" s="9"/>
      <c r="R666" s="9"/>
      <c r="S666" s="9"/>
      <c r="T666" s="9"/>
      <c r="U666" s="9"/>
      <c r="V666" s="12"/>
    </row>
    <row r="667" spans="17:22">
      <c r="Q667" s="9"/>
      <c r="R667" s="9"/>
      <c r="S667" s="9"/>
      <c r="T667" s="9"/>
      <c r="U667" s="9"/>
      <c r="V667" s="12"/>
    </row>
    <row r="668" spans="17:22">
      <c r="Q668" s="9"/>
      <c r="R668" s="9"/>
      <c r="S668" s="9"/>
      <c r="T668" s="9"/>
      <c r="U668" s="9"/>
      <c r="V668" s="12"/>
    </row>
    <row r="669" spans="17:22">
      <c r="Q669" s="9"/>
      <c r="R669" s="9"/>
      <c r="S669" s="9"/>
      <c r="T669" s="9"/>
      <c r="U669" s="9"/>
      <c r="V669" s="12"/>
    </row>
    <row r="670" spans="17:22">
      <c r="Q670" s="9"/>
      <c r="R670" s="9"/>
      <c r="S670" s="9"/>
      <c r="T670" s="9"/>
      <c r="U670" s="9"/>
      <c r="V670" s="12"/>
    </row>
    <row r="671" spans="17:22">
      <c r="Q671" s="9"/>
      <c r="R671" s="9"/>
      <c r="S671" s="9"/>
      <c r="T671" s="9"/>
      <c r="U671" s="9"/>
      <c r="V671" s="12"/>
    </row>
    <row r="672" spans="17:22">
      <c r="Q672" s="9"/>
      <c r="R672" s="9"/>
      <c r="S672" s="9"/>
      <c r="T672" s="9"/>
      <c r="U672" s="9"/>
      <c r="V672" s="12"/>
    </row>
    <row r="673" spans="17:22">
      <c r="Q673" s="9"/>
      <c r="R673" s="9"/>
      <c r="S673" s="9"/>
      <c r="T673" s="9"/>
      <c r="U673" s="9"/>
      <c r="V673" s="12"/>
    </row>
    <row r="674" spans="17:22">
      <c r="Q674" s="9"/>
      <c r="R674" s="9"/>
      <c r="S674" s="9"/>
      <c r="T674" s="9"/>
      <c r="U674" s="9"/>
      <c r="V674" s="12"/>
    </row>
    <row r="675" spans="17:22">
      <c r="Q675" s="9"/>
      <c r="R675" s="9"/>
      <c r="S675" s="9"/>
      <c r="T675" s="9"/>
      <c r="U675" s="9"/>
      <c r="V675" s="12"/>
    </row>
    <row r="676" spans="17:22">
      <c r="Q676" s="9"/>
      <c r="R676" s="9"/>
      <c r="S676" s="9"/>
      <c r="T676" s="9"/>
      <c r="U676" s="9"/>
      <c r="V676" s="12"/>
    </row>
    <row r="677" spans="17:22">
      <c r="Q677" s="9"/>
      <c r="R677" s="9"/>
      <c r="S677" s="9"/>
      <c r="T677" s="9"/>
      <c r="U677" s="9"/>
      <c r="V677" s="12"/>
    </row>
    <row r="678" spans="17:22">
      <c r="Q678" s="9"/>
      <c r="R678" s="9"/>
      <c r="S678" s="9"/>
      <c r="T678" s="9"/>
      <c r="U678" s="9"/>
      <c r="V678" s="12"/>
    </row>
    <row r="679" spans="17:22">
      <c r="Q679" s="9"/>
      <c r="R679" s="9"/>
      <c r="S679" s="9"/>
      <c r="T679" s="9"/>
      <c r="U679" s="9"/>
      <c r="V679" s="12"/>
    </row>
    <row r="680" spans="17:22">
      <c r="Q680" s="9"/>
      <c r="R680" s="9"/>
      <c r="S680" s="9"/>
      <c r="T680" s="9"/>
      <c r="U680" s="9"/>
      <c r="V680" s="12"/>
    </row>
    <row r="681" spans="17:22">
      <c r="Q681" s="9"/>
      <c r="R681" s="9"/>
      <c r="S681" s="9"/>
      <c r="T681" s="9"/>
      <c r="U681" s="9"/>
      <c r="V681" s="12"/>
    </row>
    <row r="682" spans="17:22">
      <c r="Q682" s="9"/>
      <c r="R682" s="9"/>
      <c r="S682" s="9"/>
      <c r="T682" s="9"/>
      <c r="U682" s="9"/>
      <c r="V682" s="12"/>
    </row>
    <row r="683" spans="17:22">
      <c r="Q683" s="9"/>
      <c r="R683" s="9"/>
      <c r="S683" s="9"/>
      <c r="T683" s="9"/>
      <c r="U683" s="9"/>
      <c r="V683" s="12"/>
    </row>
    <row r="684" spans="17:22">
      <c r="Q684" s="9"/>
      <c r="R684" s="9"/>
      <c r="S684" s="9"/>
      <c r="T684" s="9"/>
      <c r="U684" s="9"/>
      <c r="V684" s="12"/>
    </row>
    <row r="685" spans="17:22">
      <c r="Q685" s="9"/>
      <c r="R685" s="9"/>
      <c r="S685" s="9"/>
      <c r="T685" s="9"/>
      <c r="U685" s="9"/>
      <c r="V685" s="12"/>
    </row>
    <row r="686" spans="17:22">
      <c r="Q686" s="9"/>
      <c r="R686" s="9"/>
      <c r="S686" s="9"/>
      <c r="T686" s="9"/>
      <c r="U686" s="9"/>
      <c r="V686" s="12"/>
    </row>
    <row r="687" spans="17:22">
      <c r="Q687" s="9"/>
      <c r="R687" s="9"/>
      <c r="S687" s="9"/>
      <c r="T687" s="9"/>
      <c r="U687" s="9"/>
      <c r="V687" s="12"/>
    </row>
    <row r="688" spans="17:22">
      <c r="Q688" s="9"/>
      <c r="R688" s="9"/>
      <c r="S688" s="9"/>
      <c r="T688" s="9"/>
      <c r="U688" s="9"/>
      <c r="V688" s="12"/>
    </row>
    <row r="689" spans="17:22">
      <c r="Q689" s="9"/>
      <c r="R689" s="9"/>
      <c r="S689" s="9"/>
      <c r="T689" s="9"/>
      <c r="U689" s="9"/>
      <c r="V689" s="12"/>
    </row>
    <row r="690" spans="17:22">
      <c r="Q690" s="9"/>
      <c r="R690" s="9"/>
      <c r="S690" s="9"/>
      <c r="T690" s="9"/>
      <c r="U690" s="9"/>
      <c r="V690" s="12"/>
    </row>
    <row r="691" spans="17:22">
      <c r="Q691" s="9"/>
      <c r="R691" s="9"/>
      <c r="S691" s="9"/>
      <c r="T691" s="9"/>
      <c r="U691" s="9"/>
      <c r="V691" s="12"/>
    </row>
    <row r="692" spans="17:22">
      <c r="Q692" s="9"/>
      <c r="R692" s="9"/>
      <c r="S692" s="9"/>
      <c r="T692" s="9"/>
      <c r="U692" s="9"/>
      <c r="V692" s="12"/>
    </row>
    <row r="693" spans="17:22">
      <c r="Q693" s="9"/>
      <c r="R693" s="9"/>
      <c r="S693" s="9"/>
      <c r="T693" s="9"/>
      <c r="U693" s="9"/>
      <c r="V693" s="12"/>
    </row>
    <row r="694" spans="17:22">
      <c r="Q694" s="9"/>
      <c r="R694" s="9"/>
      <c r="S694" s="9"/>
      <c r="T694" s="9"/>
      <c r="U694" s="9"/>
      <c r="V694" s="12"/>
    </row>
    <row r="695" spans="17:22">
      <c r="Q695" s="9"/>
      <c r="R695" s="9"/>
      <c r="S695" s="9"/>
      <c r="T695" s="9"/>
      <c r="U695" s="9"/>
      <c r="V695" s="12"/>
    </row>
    <row r="696" spans="17:22">
      <c r="Q696" s="9"/>
      <c r="R696" s="9"/>
      <c r="S696" s="9"/>
      <c r="T696" s="9"/>
      <c r="U696" s="9"/>
      <c r="V696" s="12"/>
    </row>
    <row r="697" spans="17:22">
      <c r="Q697" s="9"/>
      <c r="R697" s="9"/>
      <c r="S697" s="9"/>
      <c r="T697" s="9"/>
      <c r="U697" s="9"/>
      <c r="V697" s="12"/>
    </row>
    <row r="698" spans="17:22">
      <c r="Q698" s="9"/>
      <c r="R698" s="9"/>
      <c r="S698" s="9"/>
      <c r="T698" s="9"/>
      <c r="U698" s="9"/>
      <c r="V698" s="12"/>
    </row>
    <row r="699" spans="17:22">
      <c r="Q699" s="9"/>
      <c r="R699" s="9"/>
      <c r="S699" s="9"/>
      <c r="T699" s="9"/>
      <c r="U699" s="9"/>
      <c r="V699" s="12"/>
    </row>
    <row r="700" spans="17:22">
      <c r="Q700" s="9"/>
      <c r="R700" s="9"/>
      <c r="S700" s="9"/>
      <c r="T700" s="9"/>
      <c r="U700" s="9"/>
      <c r="V700" s="12"/>
    </row>
    <row r="701" spans="17:22">
      <c r="Q701" s="9"/>
      <c r="R701" s="9"/>
      <c r="S701" s="9"/>
      <c r="T701" s="9"/>
      <c r="U701" s="9"/>
      <c r="V701" s="12"/>
    </row>
    <row r="702" spans="17:22">
      <c r="Q702" s="9"/>
      <c r="R702" s="9"/>
      <c r="S702" s="9"/>
      <c r="T702" s="9"/>
      <c r="U702" s="9"/>
      <c r="V702" s="12"/>
    </row>
    <row r="703" spans="17:22">
      <c r="Q703" s="9"/>
      <c r="R703" s="9"/>
      <c r="S703" s="9"/>
      <c r="T703" s="9"/>
      <c r="U703" s="9"/>
      <c r="V703" s="12"/>
    </row>
    <row r="704" spans="17:22">
      <c r="Q704" s="9"/>
      <c r="R704" s="9"/>
      <c r="S704" s="9"/>
      <c r="T704" s="9"/>
      <c r="U704" s="9"/>
      <c r="V704" s="12"/>
    </row>
    <row r="705" spans="17:22">
      <c r="Q705" s="9"/>
      <c r="R705" s="9"/>
      <c r="S705" s="9"/>
      <c r="T705" s="9"/>
      <c r="U705" s="9"/>
      <c r="V705" s="12"/>
    </row>
    <row r="706" spans="17:22">
      <c r="Q706" s="9"/>
      <c r="R706" s="9"/>
      <c r="S706" s="9"/>
      <c r="T706" s="9"/>
      <c r="U706" s="9"/>
      <c r="V706" s="12"/>
    </row>
    <row r="707" spans="17:22">
      <c r="Q707" s="9"/>
      <c r="R707" s="9"/>
      <c r="S707" s="9"/>
      <c r="T707" s="9"/>
      <c r="U707" s="9"/>
      <c r="V707" s="12"/>
    </row>
    <row r="708" spans="17:22">
      <c r="Q708" s="9"/>
      <c r="R708" s="9"/>
      <c r="S708" s="9"/>
      <c r="T708" s="9"/>
      <c r="U708" s="9"/>
      <c r="V708" s="12"/>
    </row>
    <row r="709" spans="17:22">
      <c r="Q709" s="9"/>
      <c r="R709" s="9"/>
      <c r="S709" s="9"/>
      <c r="T709" s="9"/>
      <c r="U709" s="9"/>
      <c r="V709" s="12"/>
    </row>
    <row r="710" spans="17:22">
      <c r="Q710" s="9"/>
      <c r="R710" s="9"/>
      <c r="S710" s="9"/>
      <c r="T710" s="9"/>
      <c r="U710" s="9"/>
      <c r="V710" s="12"/>
    </row>
    <row r="711" spans="17:22">
      <c r="Q711" s="9"/>
      <c r="R711" s="9"/>
      <c r="S711" s="9"/>
      <c r="T711" s="9"/>
      <c r="U711" s="9"/>
      <c r="V711" s="12"/>
    </row>
    <row r="712" spans="17:22">
      <c r="Q712" s="9"/>
      <c r="R712" s="9"/>
      <c r="S712" s="9"/>
      <c r="T712" s="9"/>
      <c r="U712" s="9"/>
      <c r="V712" s="12"/>
    </row>
    <row r="713" spans="17:22">
      <c r="Q713" s="9"/>
      <c r="R713" s="9"/>
      <c r="S713" s="9"/>
      <c r="T713" s="9"/>
      <c r="U713" s="9"/>
      <c r="V713" s="12"/>
    </row>
    <row r="714" spans="17:22">
      <c r="Q714" s="9"/>
      <c r="R714" s="9"/>
      <c r="S714" s="9"/>
      <c r="T714" s="9"/>
      <c r="U714" s="9"/>
      <c r="V714" s="12"/>
    </row>
    <row r="715" spans="17:22">
      <c r="Q715" s="9"/>
      <c r="R715" s="9"/>
      <c r="S715" s="9"/>
      <c r="T715" s="9"/>
      <c r="U715" s="9"/>
      <c r="V715" s="12"/>
    </row>
    <row r="716" spans="17:22">
      <c r="Q716" s="9"/>
      <c r="R716" s="9"/>
      <c r="S716" s="9"/>
      <c r="T716" s="9"/>
      <c r="U716" s="9"/>
      <c r="V716" s="12"/>
    </row>
    <row r="717" spans="17:22">
      <c r="Q717" s="9"/>
      <c r="R717" s="9"/>
      <c r="S717" s="9"/>
      <c r="T717" s="9"/>
      <c r="U717" s="9"/>
      <c r="V717" s="12"/>
    </row>
    <row r="718" spans="17:22">
      <c r="Q718" s="9"/>
      <c r="R718" s="9"/>
      <c r="S718" s="9"/>
      <c r="T718" s="9"/>
      <c r="U718" s="9"/>
      <c r="V718" s="12"/>
    </row>
    <row r="719" spans="17:22">
      <c r="Q719" s="9"/>
      <c r="R719" s="9"/>
      <c r="S719" s="9"/>
      <c r="T719" s="9"/>
      <c r="U719" s="9"/>
      <c r="V719" s="12"/>
    </row>
    <row r="720" spans="17:22">
      <c r="Q720" s="9"/>
      <c r="R720" s="9"/>
      <c r="S720" s="9"/>
      <c r="T720" s="9"/>
      <c r="U720" s="9"/>
      <c r="V720" s="12"/>
    </row>
    <row r="721" spans="17:22">
      <c r="Q721" s="9"/>
      <c r="R721" s="9"/>
      <c r="S721" s="9"/>
      <c r="T721" s="9"/>
      <c r="U721" s="9"/>
      <c r="V721" s="12"/>
    </row>
    <row r="722" spans="17:22">
      <c r="Q722" s="9"/>
      <c r="R722" s="9"/>
      <c r="S722" s="9"/>
      <c r="T722" s="9"/>
      <c r="U722" s="9"/>
      <c r="V722" s="12"/>
    </row>
    <row r="723" spans="17:22">
      <c r="Q723" s="9"/>
      <c r="R723" s="9"/>
      <c r="S723" s="9"/>
      <c r="T723" s="9"/>
      <c r="U723" s="9"/>
      <c r="V723" s="12"/>
    </row>
    <row r="724" spans="17:22">
      <c r="Q724" s="9"/>
      <c r="R724" s="9"/>
      <c r="S724" s="9"/>
      <c r="T724" s="9"/>
      <c r="U724" s="9"/>
      <c r="V724" s="12"/>
    </row>
    <row r="725" spans="17:22">
      <c r="Q725" s="9"/>
      <c r="R725" s="9"/>
      <c r="S725" s="9"/>
      <c r="T725" s="9"/>
      <c r="U725" s="9"/>
      <c r="V725" s="12"/>
    </row>
    <row r="726" spans="17:22">
      <c r="Q726" s="9"/>
      <c r="R726" s="9"/>
      <c r="S726" s="9"/>
      <c r="T726" s="9"/>
      <c r="U726" s="9"/>
      <c r="V726" s="12"/>
    </row>
    <row r="727" spans="17:22">
      <c r="Q727" s="9"/>
      <c r="R727" s="9"/>
      <c r="S727" s="9"/>
      <c r="T727" s="9"/>
      <c r="U727" s="9"/>
      <c r="V727" s="12"/>
    </row>
    <row r="728" spans="17:22">
      <c r="Q728" s="9"/>
      <c r="R728" s="9"/>
      <c r="S728" s="9"/>
      <c r="T728" s="9"/>
      <c r="U728" s="9"/>
      <c r="V728" s="12"/>
    </row>
    <row r="729" spans="17:22">
      <c r="Q729" s="9"/>
      <c r="R729" s="9"/>
      <c r="S729" s="9"/>
      <c r="T729" s="9"/>
      <c r="U729" s="9"/>
      <c r="V729" s="12"/>
    </row>
    <row r="730" spans="17:22">
      <c r="Q730" s="9"/>
      <c r="R730" s="9"/>
      <c r="S730" s="9"/>
      <c r="T730" s="9"/>
      <c r="U730" s="9"/>
      <c r="V730" s="12"/>
    </row>
    <row r="731" spans="17:22">
      <c r="Q731" s="9"/>
      <c r="R731" s="9"/>
      <c r="S731" s="9"/>
      <c r="T731" s="9"/>
      <c r="U731" s="9"/>
      <c r="V731" s="12"/>
    </row>
    <row r="732" spans="17:22">
      <c r="Q732" s="9"/>
      <c r="R732" s="9"/>
      <c r="S732" s="9"/>
      <c r="T732" s="9"/>
      <c r="U732" s="9"/>
      <c r="V732" s="12"/>
    </row>
    <row r="733" spans="17:22">
      <c r="Q733" s="9"/>
      <c r="R733" s="9"/>
      <c r="S733" s="9"/>
      <c r="T733" s="9"/>
      <c r="U733" s="9"/>
      <c r="V733" s="12"/>
    </row>
    <row r="734" spans="17:22">
      <c r="Q734" s="9"/>
      <c r="R734" s="9"/>
      <c r="S734" s="9"/>
      <c r="T734" s="9"/>
      <c r="U734" s="9"/>
      <c r="V734" s="12"/>
    </row>
    <row r="735" spans="17:22">
      <c r="Q735" s="9"/>
      <c r="R735" s="9"/>
      <c r="S735" s="9"/>
      <c r="T735" s="9"/>
      <c r="U735" s="9"/>
      <c r="V735" s="12"/>
    </row>
    <row r="736" spans="17:22">
      <c r="Q736" s="9"/>
      <c r="R736" s="9"/>
      <c r="S736" s="9"/>
      <c r="T736" s="9"/>
      <c r="U736" s="9"/>
      <c r="V736" s="12"/>
    </row>
    <row r="737" spans="17:22">
      <c r="Q737" s="9"/>
      <c r="R737" s="9"/>
      <c r="S737" s="9"/>
      <c r="T737" s="9"/>
      <c r="U737" s="9"/>
      <c r="V737" s="12"/>
    </row>
    <row r="738" spans="17:22">
      <c r="Q738" s="9"/>
      <c r="R738" s="9"/>
      <c r="S738" s="9"/>
      <c r="T738" s="9"/>
      <c r="U738" s="9"/>
      <c r="V738" s="12"/>
    </row>
    <row r="739" spans="17:22">
      <c r="Q739" s="9"/>
      <c r="R739" s="9"/>
      <c r="S739" s="9"/>
      <c r="T739" s="9"/>
      <c r="U739" s="9"/>
      <c r="V739" s="12"/>
    </row>
    <row r="740" spans="17:22">
      <c r="Q740" s="9"/>
      <c r="R740" s="9"/>
      <c r="S740" s="9"/>
      <c r="T740" s="9"/>
      <c r="U740" s="9"/>
      <c r="V740" s="12"/>
    </row>
    <row r="741" spans="17:22">
      <c r="Q741" s="9"/>
      <c r="R741" s="9"/>
      <c r="S741" s="9"/>
      <c r="T741" s="9"/>
      <c r="U741" s="9"/>
      <c r="V741" s="12"/>
    </row>
    <row r="742" spans="17:22">
      <c r="Q742" s="9"/>
      <c r="R742" s="9"/>
      <c r="S742" s="9"/>
      <c r="T742" s="9"/>
      <c r="U742" s="9"/>
      <c r="V742" s="12"/>
    </row>
    <row r="743" spans="17:22">
      <c r="Q743" s="9"/>
      <c r="R743" s="9"/>
      <c r="S743" s="9"/>
      <c r="T743" s="9"/>
      <c r="U743" s="9"/>
      <c r="V743" s="12"/>
    </row>
    <row r="744" spans="17:22">
      <c r="Q744" s="9"/>
      <c r="R744" s="9"/>
      <c r="S744" s="9"/>
      <c r="T744" s="9"/>
      <c r="U744" s="9"/>
      <c r="V744" s="12"/>
    </row>
    <row r="745" spans="17:22">
      <c r="Q745" s="9"/>
      <c r="R745" s="9"/>
      <c r="S745" s="9"/>
      <c r="T745" s="9"/>
      <c r="U745" s="9"/>
      <c r="V745" s="12"/>
    </row>
    <row r="746" spans="17:22">
      <c r="Q746" s="9"/>
      <c r="R746" s="9"/>
      <c r="S746" s="9"/>
      <c r="T746" s="9"/>
      <c r="U746" s="9"/>
      <c r="V746" s="12"/>
    </row>
    <row r="747" spans="17:22">
      <c r="Q747" s="9"/>
      <c r="R747" s="9"/>
      <c r="S747" s="9"/>
      <c r="T747" s="9"/>
      <c r="U747" s="9"/>
      <c r="V747" s="12"/>
    </row>
    <row r="748" spans="17:22">
      <c r="Q748" s="9"/>
      <c r="R748" s="9"/>
      <c r="S748" s="9"/>
      <c r="T748" s="9"/>
      <c r="U748" s="9"/>
      <c r="V748" s="12"/>
    </row>
    <row r="749" spans="17:22">
      <c r="Q749" s="9"/>
      <c r="R749" s="9"/>
      <c r="S749" s="9"/>
      <c r="T749" s="9"/>
      <c r="U749" s="9"/>
      <c r="V749" s="12"/>
    </row>
    <row r="750" spans="17:22">
      <c r="Q750" s="9"/>
      <c r="R750" s="9"/>
      <c r="S750" s="9"/>
      <c r="T750" s="9"/>
      <c r="U750" s="9"/>
      <c r="V750" s="12"/>
    </row>
    <row r="751" spans="17:22">
      <c r="Q751" s="9"/>
      <c r="R751" s="9"/>
      <c r="S751" s="9"/>
      <c r="T751" s="9"/>
      <c r="U751" s="9"/>
      <c r="V751" s="12"/>
    </row>
    <row r="752" spans="17:22">
      <c r="Q752" s="9"/>
      <c r="R752" s="9"/>
      <c r="S752" s="9"/>
      <c r="T752" s="9"/>
      <c r="U752" s="9"/>
      <c r="V752" s="12"/>
    </row>
    <row r="753" spans="17:22">
      <c r="Q753" s="9"/>
      <c r="R753" s="9"/>
      <c r="S753" s="9"/>
      <c r="T753" s="9"/>
      <c r="U753" s="9"/>
      <c r="V753" s="12"/>
    </row>
    <row r="754" spans="17:22">
      <c r="Q754" s="9"/>
      <c r="R754" s="9"/>
      <c r="S754" s="9"/>
      <c r="T754" s="9"/>
      <c r="U754" s="9"/>
      <c r="V754" s="12"/>
    </row>
    <row r="755" spans="17:22">
      <c r="Q755" s="9"/>
      <c r="R755" s="9"/>
      <c r="S755" s="9"/>
      <c r="T755" s="9"/>
      <c r="U755" s="9"/>
      <c r="V755" s="12"/>
    </row>
    <row r="756" spans="17:22">
      <c r="Q756" s="9"/>
      <c r="R756" s="9"/>
      <c r="S756" s="9"/>
      <c r="T756" s="9"/>
      <c r="U756" s="9"/>
      <c r="V756" s="12"/>
    </row>
    <row r="757" spans="17:22">
      <c r="Q757" s="9"/>
      <c r="R757" s="9"/>
      <c r="S757" s="9"/>
      <c r="T757" s="9"/>
      <c r="U757" s="9"/>
      <c r="V757" s="12"/>
    </row>
    <row r="758" spans="17:22">
      <c r="Q758" s="9"/>
      <c r="R758" s="9"/>
      <c r="S758" s="9"/>
      <c r="T758" s="9"/>
      <c r="U758" s="9"/>
      <c r="V758" s="12"/>
    </row>
    <row r="759" spans="17:22">
      <c r="Q759" s="9"/>
      <c r="R759" s="9"/>
      <c r="S759" s="9"/>
      <c r="T759" s="9"/>
      <c r="U759" s="9"/>
      <c r="V759" s="12"/>
    </row>
    <row r="760" spans="17:22">
      <c r="Q760" s="9"/>
      <c r="R760" s="9"/>
      <c r="S760" s="9"/>
      <c r="T760" s="9"/>
      <c r="U760" s="9"/>
      <c r="V760" s="12"/>
    </row>
    <row r="761" spans="17:22">
      <c r="Q761" s="9"/>
      <c r="R761" s="9"/>
      <c r="S761" s="9"/>
      <c r="T761" s="9"/>
      <c r="U761" s="9"/>
      <c r="V761" s="12"/>
    </row>
    <row r="762" spans="17:22">
      <c r="Q762" s="9"/>
      <c r="R762" s="9"/>
      <c r="S762" s="9"/>
      <c r="T762" s="9"/>
      <c r="U762" s="9"/>
      <c r="V762" s="12"/>
    </row>
    <row r="763" spans="17:22">
      <c r="Q763" s="9"/>
      <c r="R763" s="9"/>
      <c r="S763" s="9"/>
      <c r="T763" s="9"/>
      <c r="U763" s="9"/>
      <c r="V763" s="12"/>
    </row>
    <row r="764" spans="17:22">
      <c r="Q764" s="9"/>
      <c r="R764" s="9"/>
      <c r="S764" s="9"/>
      <c r="T764" s="9"/>
      <c r="U764" s="9"/>
      <c r="V764" s="12"/>
    </row>
    <row r="765" spans="17:22">
      <c r="Q765" s="9"/>
      <c r="R765" s="9"/>
      <c r="S765" s="9"/>
      <c r="T765" s="9"/>
      <c r="U765" s="9"/>
      <c r="V765" s="12"/>
    </row>
    <row r="766" spans="17:22">
      <c r="Q766" s="9"/>
      <c r="R766" s="9"/>
      <c r="S766" s="9"/>
      <c r="T766" s="9"/>
      <c r="U766" s="9"/>
      <c r="V766" s="12"/>
    </row>
    <row r="767" spans="17:22">
      <c r="Q767" s="9"/>
      <c r="R767" s="9"/>
      <c r="S767" s="9"/>
      <c r="T767" s="9"/>
      <c r="U767" s="9"/>
      <c r="V767" s="12"/>
    </row>
    <row r="768" spans="17:22">
      <c r="Q768" s="9"/>
      <c r="R768" s="9"/>
      <c r="S768" s="9"/>
      <c r="T768" s="9"/>
      <c r="U768" s="9"/>
      <c r="V768" s="12"/>
    </row>
    <row r="769" spans="17:22">
      <c r="Q769" s="9"/>
      <c r="R769" s="9"/>
      <c r="S769" s="9"/>
      <c r="T769" s="9"/>
      <c r="U769" s="9"/>
      <c r="V769" s="12"/>
    </row>
    <row r="770" spans="17:22">
      <c r="Q770" s="9"/>
      <c r="R770" s="9"/>
      <c r="S770" s="9"/>
      <c r="T770" s="9"/>
      <c r="U770" s="9"/>
      <c r="V770" s="12"/>
    </row>
    <row r="771" spans="17:22">
      <c r="Q771" s="9"/>
      <c r="R771" s="9"/>
      <c r="S771" s="9"/>
      <c r="T771" s="9"/>
      <c r="U771" s="9"/>
      <c r="V771" s="12"/>
    </row>
    <row r="772" spans="17:22">
      <c r="Q772" s="9"/>
      <c r="R772" s="9"/>
      <c r="S772" s="9"/>
      <c r="T772" s="9"/>
      <c r="U772" s="9"/>
      <c r="V772" s="12"/>
    </row>
    <row r="773" spans="17:22">
      <c r="Q773" s="9"/>
      <c r="R773" s="9"/>
      <c r="S773" s="9"/>
      <c r="T773" s="9"/>
      <c r="U773" s="9"/>
      <c r="V773" s="12"/>
    </row>
    <row r="774" spans="17:22">
      <c r="Q774" s="9"/>
      <c r="R774" s="9"/>
      <c r="S774" s="9"/>
      <c r="T774" s="9"/>
      <c r="U774" s="9"/>
      <c r="V774" s="12"/>
    </row>
    <row r="775" spans="17:22">
      <c r="Q775" s="9"/>
      <c r="R775" s="9"/>
      <c r="S775" s="9"/>
      <c r="T775" s="9"/>
      <c r="U775" s="9"/>
      <c r="V775" s="12"/>
    </row>
    <row r="776" spans="17:22">
      <c r="Q776" s="9"/>
      <c r="R776" s="9"/>
      <c r="S776" s="9"/>
      <c r="T776" s="9"/>
      <c r="U776" s="9"/>
      <c r="V776" s="12"/>
    </row>
    <row r="777" spans="17:22">
      <c r="Q777" s="9"/>
      <c r="R777" s="9"/>
      <c r="S777" s="9"/>
      <c r="T777" s="9"/>
      <c r="U777" s="9"/>
      <c r="V777" s="12"/>
    </row>
    <row r="778" spans="17:22">
      <c r="Q778" s="9"/>
      <c r="R778" s="9"/>
      <c r="S778" s="9"/>
      <c r="T778" s="9"/>
      <c r="U778" s="9"/>
      <c r="V778" s="12"/>
    </row>
    <row r="779" spans="17:22">
      <c r="Q779" s="9"/>
      <c r="R779" s="9"/>
      <c r="S779" s="9"/>
      <c r="T779" s="9"/>
      <c r="U779" s="9"/>
      <c r="V779" s="12"/>
    </row>
    <row r="780" spans="17:22">
      <c r="Q780" s="9"/>
      <c r="R780" s="9"/>
      <c r="S780" s="9"/>
      <c r="T780" s="9"/>
      <c r="U780" s="9"/>
      <c r="V780" s="12"/>
    </row>
    <row r="781" spans="17:22">
      <c r="Q781" s="9"/>
      <c r="R781" s="9"/>
      <c r="S781" s="9"/>
      <c r="T781" s="9"/>
      <c r="U781" s="9"/>
      <c r="V781" s="12"/>
    </row>
    <row r="782" spans="17:22">
      <c r="Q782" s="9"/>
      <c r="R782" s="9"/>
      <c r="S782" s="9"/>
      <c r="T782" s="9"/>
      <c r="U782" s="9"/>
      <c r="V782" s="12"/>
    </row>
    <row r="783" spans="17:22">
      <c r="Q783" s="9"/>
      <c r="R783" s="9"/>
      <c r="S783" s="9"/>
      <c r="T783" s="9"/>
      <c r="U783" s="9"/>
      <c r="V783" s="12"/>
    </row>
    <row r="784" spans="17:22">
      <c r="Q784" s="9"/>
      <c r="R784" s="9"/>
      <c r="S784" s="9"/>
      <c r="T784" s="9"/>
      <c r="U784" s="9"/>
      <c r="V784" s="12"/>
    </row>
    <row r="785" spans="17:22">
      <c r="Q785" s="9"/>
      <c r="R785" s="9"/>
      <c r="S785" s="9"/>
      <c r="T785" s="9"/>
      <c r="U785" s="9"/>
      <c r="V785" s="12"/>
    </row>
    <row r="786" spans="17:22">
      <c r="Q786" s="9"/>
      <c r="R786" s="9"/>
      <c r="S786" s="9"/>
      <c r="T786" s="9"/>
      <c r="U786" s="9"/>
      <c r="V786" s="12"/>
    </row>
    <row r="787" spans="17:22">
      <c r="Q787" s="9"/>
      <c r="R787" s="9"/>
      <c r="S787" s="9"/>
      <c r="T787" s="9"/>
      <c r="U787" s="9"/>
      <c r="V787" s="12"/>
    </row>
    <row r="788" spans="17:22">
      <c r="Q788" s="9"/>
      <c r="R788" s="9"/>
      <c r="S788" s="9"/>
      <c r="T788" s="9"/>
      <c r="U788" s="9"/>
      <c r="V788" s="12"/>
    </row>
    <row r="789" spans="17:22">
      <c r="Q789" s="9"/>
      <c r="R789" s="9"/>
      <c r="S789" s="9"/>
      <c r="T789" s="9"/>
      <c r="U789" s="9"/>
      <c r="V789" s="12"/>
    </row>
    <row r="790" spans="17:22">
      <c r="Q790" s="9"/>
      <c r="R790" s="9"/>
      <c r="S790" s="9"/>
      <c r="T790" s="9"/>
      <c r="U790" s="9"/>
      <c r="V790" s="12"/>
    </row>
    <row r="791" spans="17:22">
      <c r="Q791" s="9"/>
      <c r="R791" s="9"/>
      <c r="S791" s="9"/>
      <c r="T791" s="9"/>
      <c r="U791" s="9"/>
      <c r="V791" s="12"/>
    </row>
    <row r="792" spans="17:22">
      <c r="Q792" s="9"/>
      <c r="R792" s="9"/>
      <c r="S792" s="9"/>
      <c r="T792" s="9"/>
      <c r="U792" s="9"/>
      <c r="V792" s="12"/>
    </row>
    <row r="793" spans="17:22">
      <c r="Q793" s="9"/>
      <c r="R793" s="9"/>
      <c r="S793" s="9"/>
      <c r="T793" s="9"/>
      <c r="U793" s="9"/>
      <c r="V793" s="12"/>
    </row>
    <row r="794" spans="17:22">
      <c r="Q794" s="9"/>
      <c r="R794" s="9"/>
      <c r="S794" s="9"/>
      <c r="T794" s="9"/>
      <c r="U794" s="9"/>
      <c r="V794" s="12"/>
    </row>
    <row r="795" spans="17:22">
      <c r="Q795" s="9"/>
      <c r="R795" s="9"/>
      <c r="S795" s="9"/>
      <c r="T795" s="9"/>
      <c r="U795" s="9"/>
      <c r="V795" s="12"/>
    </row>
    <row r="796" spans="17:22">
      <c r="Q796" s="9"/>
      <c r="R796" s="9"/>
      <c r="S796" s="9"/>
      <c r="T796" s="9"/>
      <c r="U796" s="9"/>
      <c r="V796" s="12"/>
    </row>
    <row r="797" spans="17:22">
      <c r="Q797" s="9"/>
      <c r="R797" s="9"/>
      <c r="S797" s="9"/>
      <c r="T797" s="9"/>
      <c r="U797" s="9"/>
      <c r="V797" s="12"/>
    </row>
    <row r="798" spans="17:22">
      <c r="Q798" s="9"/>
      <c r="R798" s="9"/>
      <c r="S798" s="9"/>
      <c r="T798" s="9"/>
      <c r="U798" s="9"/>
      <c r="V798" s="12"/>
    </row>
    <row r="799" spans="17:22">
      <c r="Q799" s="9"/>
      <c r="R799" s="9"/>
      <c r="S799" s="9"/>
      <c r="T799" s="9"/>
      <c r="U799" s="9"/>
      <c r="V799" s="12"/>
    </row>
    <row r="800" spans="17:22">
      <c r="Q800" s="9"/>
      <c r="R800" s="9"/>
      <c r="S800" s="9"/>
      <c r="T800" s="9"/>
      <c r="U800" s="9"/>
      <c r="V800" s="12"/>
    </row>
    <row r="801" spans="17:22">
      <c r="Q801" s="9"/>
      <c r="R801" s="9"/>
      <c r="S801" s="9"/>
      <c r="T801" s="9"/>
      <c r="U801" s="9"/>
      <c r="V801" s="12"/>
    </row>
    <row r="802" spans="17:22">
      <c r="Q802" s="9"/>
      <c r="R802" s="9"/>
      <c r="S802" s="9"/>
      <c r="T802" s="9"/>
      <c r="U802" s="9"/>
      <c r="V802" s="12"/>
    </row>
    <row r="803" spans="17:22">
      <c r="Q803" s="9"/>
      <c r="R803" s="9"/>
      <c r="S803" s="9"/>
      <c r="T803" s="9"/>
      <c r="U803" s="9"/>
      <c r="V803" s="12"/>
    </row>
    <row r="804" spans="17:22">
      <c r="Q804" s="9"/>
      <c r="R804" s="9"/>
      <c r="S804" s="9"/>
      <c r="T804" s="9"/>
      <c r="U804" s="9"/>
      <c r="V804" s="12"/>
    </row>
    <row r="805" spans="17:22">
      <c r="Q805" s="9"/>
      <c r="R805" s="9"/>
      <c r="S805" s="9"/>
      <c r="T805" s="9"/>
      <c r="U805" s="9"/>
      <c r="V805" s="12"/>
    </row>
    <row r="806" spans="17:22">
      <c r="Q806" s="9"/>
      <c r="R806" s="9"/>
      <c r="S806" s="9"/>
      <c r="T806" s="9"/>
      <c r="U806" s="9"/>
      <c r="V806" s="12"/>
    </row>
    <row r="807" spans="17:22">
      <c r="Q807" s="9"/>
      <c r="R807" s="9"/>
      <c r="S807" s="9"/>
      <c r="T807" s="9"/>
      <c r="U807" s="9"/>
      <c r="V807" s="12"/>
    </row>
    <row r="808" spans="17:22">
      <c r="Q808" s="9"/>
      <c r="R808" s="9"/>
      <c r="S808" s="9"/>
      <c r="T808" s="9"/>
      <c r="U808" s="9"/>
      <c r="V808" s="12"/>
    </row>
    <row r="809" spans="17:22">
      <c r="Q809" s="9"/>
      <c r="R809" s="9"/>
      <c r="S809" s="9"/>
      <c r="T809" s="9"/>
      <c r="U809" s="9"/>
      <c r="V809" s="12"/>
    </row>
    <row r="810" spans="17:22">
      <c r="Q810" s="9"/>
      <c r="R810" s="9"/>
      <c r="S810" s="9"/>
      <c r="T810" s="9"/>
      <c r="U810" s="9"/>
      <c r="V810" s="12"/>
    </row>
    <row r="811" spans="17:22">
      <c r="Q811" s="9"/>
      <c r="R811" s="9"/>
      <c r="S811" s="9"/>
      <c r="T811" s="9"/>
      <c r="U811" s="9"/>
      <c r="V811" s="12"/>
    </row>
    <row r="812" spans="17:22">
      <c r="Q812" s="9"/>
      <c r="R812" s="9"/>
      <c r="S812" s="9"/>
      <c r="T812" s="9"/>
      <c r="U812" s="9"/>
      <c r="V812" s="12"/>
    </row>
    <row r="813" spans="17:22">
      <c r="Q813" s="9"/>
      <c r="R813" s="9"/>
      <c r="S813" s="9"/>
      <c r="T813" s="9"/>
      <c r="U813" s="9"/>
      <c r="V813" s="12"/>
    </row>
    <row r="814" spans="17:22">
      <c r="Q814" s="9"/>
      <c r="R814" s="9"/>
      <c r="S814" s="9"/>
      <c r="T814" s="9"/>
      <c r="U814" s="9"/>
      <c r="V814" s="12"/>
    </row>
    <row r="815" spans="17:22">
      <c r="Q815" s="9"/>
      <c r="R815" s="9"/>
      <c r="S815" s="9"/>
      <c r="T815" s="9"/>
      <c r="U815" s="9"/>
      <c r="V815" s="12"/>
    </row>
    <row r="816" spans="17:22">
      <c r="Q816" s="9"/>
      <c r="R816" s="9"/>
      <c r="S816" s="9"/>
      <c r="T816" s="9"/>
      <c r="U816" s="9"/>
      <c r="V816" s="12"/>
    </row>
    <row r="817" spans="17:22">
      <c r="Q817" s="9"/>
      <c r="R817" s="9"/>
      <c r="S817" s="9"/>
      <c r="T817" s="9"/>
      <c r="U817" s="9"/>
      <c r="V817" s="12"/>
    </row>
    <row r="818" spans="17:22">
      <c r="Q818" s="9"/>
      <c r="R818" s="9"/>
      <c r="S818" s="9"/>
      <c r="T818" s="9"/>
      <c r="U818" s="9"/>
      <c r="V818" s="12"/>
    </row>
    <row r="819" spans="17:22">
      <c r="Q819" s="9"/>
      <c r="R819" s="9"/>
      <c r="S819" s="9"/>
      <c r="T819" s="9"/>
      <c r="U819" s="9"/>
      <c r="V819" s="12"/>
    </row>
    <row r="820" spans="17:22">
      <c r="Q820" s="9"/>
      <c r="R820" s="9"/>
      <c r="S820" s="9"/>
      <c r="T820" s="9"/>
      <c r="U820" s="9"/>
      <c r="V820" s="12"/>
    </row>
    <row r="821" spans="17:22">
      <c r="Q821" s="9"/>
      <c r="R821" s="9"/>
      <c r="S821" s="9"/>
      <c r="T821" s="9"/>
      <c r="U821" s="9"/>
      <c r="V821" s="12"/>
    </row>
    <row r="822" spans="17:22">
      <c r="Q822" s="9"/>
      <c r="R822" s="9"/>
      <c r="S822" s="9"/>
      <c r="T822" s="9"/>
      <c r="U822" s="9"/>
      <c r="V822" s="12"/>
    </row>
    <row r="823" spans="17:22">
      <c r="Q823" s="9"/>
      <c r="R823" s="9"/>
      <c r="S823" s="9"/>
      <c r="T823" s="9"/>
      <c r="U823" s="9"/>
      <c r="V823" s="12"/>
    </row>
    <row r="824" spans="17:22">
      <c r="Q824" s="9"/>
      <c r="R824" s="9"/>
      <c r="S824" s="9"/>
      <c r="T824" s="9"/>
      <c r="U824" s="9"/>
      <c r="V824" s="12"/>
    </row>
    <row r="825" spans="17:22">
      <c r="Q825" s="9"/>
      <c r="R825" s="9"/>
      <c r="S825" s="9"/>
      <c r="T825" s="9"/>
      <c r="U825" s="9"/>
      <c r="V825" s="12"/>
    </row>
    <row r="826" spans="17:22">
      <c r="Q826" s="9"/>
      <c r="R826" s="9"/>
      <c r="S826" s="9"/>
      <c r="T826" s="9"/>
      <c r="U826" s="9"/>
      <c r="V826" s="12"/>
    </row>
    <row r="827" spans="17:22">
      <c r="Q827" s="9"/>
      <c r="R827" s="9"/>
      <c r="S827" s="9"/>
      <c r="T827" s="9"/>
      <c r="U827" s="9"/>
      <c r="V827" s="12"/>
    </row>
    <row r="828" spans="17:22">
      <c r="Q828" s="9"/>
      <c r="R828" s="9"/>
      <c r="S828" s="9"/>
      <c r="T828" s="9"/>
      <c r="U828" s="9"/>
      <c r="V828" s="12"/>
    </row>
    <row r="829" spans="17:22">
      <c r="Q829" s="9"/>
      <c r="R829" s="9"/>
      <c r="S829" s="9"/>
      <c r="T829" s="9"/>
      <c r="U829" s="9"/>
      <c r="V829" s="12"/>
    </row>
    <row r="830" spans="17:22">
      <c r="Q830" s="9"/>
      <c r="R830" s="9"/>
      <c r="S830" s="9"/>
      <c r="T830" s="9"/>
      <c r="U830" s="9"/>
      <c r="V830" s="12"/>
    </row>
    <row r="831" spans="17:22">
      <c r="Q831" s="9"/>
      <c r="R831" s="9"/>
      <c r="S831" s="9"/>
      <c r="T831" s="9"/>
      <c r="U831" s="9"/>
      <c r="V831" s="12"/>
    </row>
    <row r="832" spans="17:22">
      <c r="Q832" s="9"/>
      <c r="R832" s="9"/>
      <c r="S832" s="9"/>
      <c r="T832" s="9"/>
      <c r="U832" s="9"/>
      <c r="V832" s="12"/>
    </row>
    <row r="833" spans="17:22">
      <c r="Q833" s="9"/>
      <c r="R833" s="9"/>
      <c r="S833" s="9"/>
      <c r="T833" s="9"/>
      <c r="U833" s="9"/>
      <c r="V833" s="12"/>
    </row>
    <row r="834" spans="17:22">
      <c r="Q834" s="9"/>
      <c r="R834" s="9"/>
      <c r="S834" s="9"/>
      <c r="T834" s="9"/>
      <c r="U834" s="9"/>
      <c r="V834" s="12"/>
    </row>
    <row r="835" spans="17:22">
      <c r="Q835" s="9"/>
      <c r="R835" s="9"/>
      <c r="S835" s="9"/>
      <c r="T835" s="9"/>
      <c r="U835" s="9"/>
      <c r="V835" s="12"/>
    </row>
    <row r="836" spans="17:22">
      <c r="Q836" s="9"/>
      <c r="R836" s="9"/>
      <c r="S836" s="9"/>
      <c r="T836" s="9"/>
      <c r="U836" s="9"/>
      <c r="V836" s="12"/>
    </row>
    <row r="837" spans="17:22">
      <c r="Q837" s="9"/>
      <c r="R837" s="9"/>
      <c r="S837" s="9"/>
      <c r="T837" s="9"/>
      <c r="U837" s="9"/>
      <c r="V837" s="12"/>
    </row>
    <row r="838" spans="17:22">
      <c r="Q838" s="9"/>
      <c r="R838" s="9"/>
      <c r="S838" s="9"/>
      <c r="T838" s="9"/>
      <c r="U838" s="9"/>
      <c r="V838" s="12"/>
    </row>
    <row r="839" spans="17:22">
      <c r="Q839" s="9"/>
      <c r="R839" s="9"/>
      <c r="S839" s="9"/>
      <c r="T839" s="9"/>
      <c r="U839" s="9"/>
      <c r="V839" s="12"/>
    </row>
    <row r="840" spans="17:22">
      <c r="Q840" s="9"/>
      <c r="R840" s="9"/>
      <c r="S840" s="9"/>
      <c r="T840" s="9"/>
      <c r="U840" s="9"/>
      <c r="V840" s="12"/>
    </row>
    <row r="841" spans="17:22">
      <c r="Q841" s="9"/>
      <c r="R841" s="9"/>
      <c r="S841" s="9"/>
      <c r="T841" s="9"/>
      <c r="U841" s="9"/>
      <c r="V841" s="12"/>
    </row>
    <row r="842" spans="17:22">
      <c r="Q842" s="9"/>
      <c r="R842" s="9"/>
      <c r="S842" s="9"/>
      <c r="T842" s="9"/>
      <c r="U842" s="9"/>
      <c r="V842" s="12"/>
    </row>
    <row r="843" spans="17:22">
      <c r="Q843" s="9"/>
      <c r="R843" s="9"/>
      <c r="S843" s="9"/>
      <c r="T843" s="9"/>
      <c r="U843" s="9"/>
      <c r="V843" s="12"/>
    </row>
    <row r="844" spans="17:22">
      <c r="Q844" s="9"/>
      <c r="R844" s="9"/>
      <c r="S844" s="9"/>
      <c r="T844" s="9"/>
      <c r="U844" s="9"/>
      <c r="V844" s="12"/>
    </row>
    <row r="845" spans="17:22">
      <c r="Q845" s="9"/>
      <c r="R845" s="9"/>
      <c r="S845" s="9"/>
      <c r="T845" s="9"/>
      <c r="U845" s="9"/>
      <c r="V845" s="12"/>
    </row>
    <row r="846" spans="17:22">
      <c r="Q846" s="9"/>
      <c r="R846" s="9"/>
      <c r="S846" s="9"/>
      <c r="T846" s="9"/>
      <c r="U846" s="9"/>
      <c r="V846" s="12"/>
    </row>
    <row r="847" spans="17:22">
      <c r="Q847" s="9"/>
      <c r="R847" s="9"/>
      <c r="S847" s="9"/>
      <c r="T847" s="9"/>
      <c r="U847" s="9"/>
      <c r="V847" s="12"/>
    </row>
    <row r="848" spans="17:22">
      <c r="Q848" s="9"/>
      <c r="R848" s="9"/>
      <c r="S848" s="9"/>
      <c r="T848" s="9"/>
      <c r="U848" s="9"/>
      <c r="V848" s="12"/>
    </row>
    <row r="849" spans="17:22">
      <c r="Q849" s="9"/>
      <c r="R849" s="9"/>
      <c r="S849" s="9"/>
      <c r="T849" s="9"/>
      <c r="U849" s="9"/>
      <c r="V849" s="12"/>
    </row>
    <row r="850" spans="17:22">
      <c r="Q850" s="9"/>
      <c r="R850" s="9"/>
      <c r="S850" s="9"/>
      <c r="T850" s="9"/>
      <c r="U850" s="9"/>
      <c r="V850" s="12"/>
    </row>
    <row r="851" spans="17:22">
      <c r="Q851" s="9"/>
      <c r="R851" s="9"/>
      <c r="S851" s="9"/>
      <c r="T851" s="9"/>
      <c r="U851" s="9"/>
      <c r="V851" s="12"/>
    </row>
    <row r="852" spans="17:22">
      <c r="Q852" s="9"/>
      <c r="R852" s="9"/>
      <c r="S852" s="9"/>
      <c r="T852" s="9"/>
      <c r="U852" s="9"/>
      <c r="V852" s="12"/>
    </row>
    <row r="853" spans="17:22">
      <c r="Q853" s="9"/>
      <c r="R853" s="9"/>
      <c r="S853" s="9"/>
      <c r="T853" s="9"/>
      <c r="U853" s="9"/>
      <c r="V853" s="12"/>
    </row>
    <row r="854" spans="17:22">
      <c r="Q854" s="9"/>
      <c r="R854" s="9"/>
      <c r="S854" s="9"/>
      <c r="T854" s="9"/>
      <c r="U854" s="9"/>
      <c r="V854" s="12"/>
    </row>
    <row r="855" spans="17:22">
      <c r="Q855" s="9"/>
      <c r="R855" s="9"/>
      <c r="S855" s="9"/>
      <c r="T855" s="9"/>
      <c r="U855" s="9"/>
      <c r="V855" s="12"/>
    </row>
    <row r="856" spans="17:22">
      <c r="Q856" s="9"/>
      <c r="R856" s="9"/>
      <c r="S856" s="9"/>
      <c r="T856" s="9"/>
      <c r="U856" s="9"/>
      <c r="V856" s="12"/>
    </row>
    <row r="857" spans="17:22">
      <c r="Q857" s="9"/>
      <c r="R857" s="9"/>
      <c r="S857" s="9"/>
      <c r="T857" s="9"/>
      <c r="U857" s="9"/>
      <c r="V857" s="12"/>
    </row>
    <row r="858" spans="17:22">
      <c r="Q858" s="9"/>
      <c r="R858" s="9"/>
      <c r="S858" s="9"/>
      <c r="T858" s="9"/>
      <c r="U858" s="9"/>
      <c r="V858" s="12"/>
    </row>
    <row r="859" spans="17:22">
      <c r="Q859" s="9"/>
      <c r="R859" s="9"/>
      <c r="S859" s="9"/>
      <c r="T859" s="9"/>
      <c r="U859" s="9"/>
      <c r="V859" s="12"/>
    </row>
    <row r="860" spans="17:22">
      <c r="Q860" s="9"/>
      <c r="R860" s="9"/>
      <c r="S860" s="9"/>
      <c r="T860" s="9"/>
      <c r="U860" s="9"/>
      <c r="V860" s="12"/>
    </row>
    <row r="861" spans="17:22">
      <c r="Q861" s="9"/>
      <c r="R861" s="9"/>
      <c r="S861" s="9"/>
      <c r="T861" s="9"/>
      <c r="U861" s="9"/>
      <c r="V861" s="12"/>
    </row>
    <row r="862" spans="17:22">
      <c r="Q862" s="9"/>
      <c r="R862" s="9"/>
      <c r="S862" s="9"/>
      <c r="T862" s="9"/>
      <c r="U862" s="9"/>
      <c r="V862" s="12"/>
    </row>
    <row r="863" spans="17:22">
      <c r="Q863" s="9"/>
      <c r="R863" s="9"/>
      <c r="S863" s="9"/>
      <c r="T863" s="9"/>
      <c r="U863" s="9"/>
      <c r="V863" s="12"/>
    </row>
    <row r="864" spans="17:22">
      <c r="Q864" s="9"/>
      <c r="R864" s="9"/>
      <c r="S864" s="9"/>
      <c r="T864" s="9"/>
      <c r="U864" s="9"/>
      <c r="V864" s="12"/>
    </row>
    <row r="865" spans="17:22">
      <c r="Q865" s="9"/>
      <c r="R865" s="9"/>
      <c r="S865" s="9"/>
      <c r="T865" s="9"/>
      <c r="U865" s="9"/>
      <c r="V865" s="12"/>
    </row>
    <row r="866" spans="17:22">
      <c r="Q866" s="9"/>
      <c r="R866" s="9"/>
      <c r="S866" s="9"/>
      <c r="T866" s="9"/>
      <c r="U866" s="9"/>
      <c r="V866" s="12"/>
    </row>
    <row r="867" spans="17:22">
      <c r="Q867" s="9"/>
      <c r="R867" s="9"/>
      <c r="S867" s="9"/>
      <c r="T867" s="9"/>
      <c r="U867" s="9"/>
      <c r="V867" s="12"/>
    </row>
    <row r="868" spans="17:22">
      <c r="Q868" s="9"/>
      <c r="R868" s="9"/>
      <c r="S868" s="9"/>
      <c r="T868" s="9"/>
      <c r="U868" s="9"/>
      <c r="V868" s="12"/>
    </row>
    <row r="869" spans="17:22">
      <c r="Q869" s="9"/>
      <c r="R869" s="9"/>
      <c r="S869" s="9"/>
      <c r="T869" s="9"/>
      <c r="U869" s="9"/>
      <c r="V869" s="12"/>
    </row>
    <row r="870" spans="17:22">
      <c r="Q870" s="9"/>
      <c r="R870" s="9"/>
      <c r="S870" s="9"/>
      <c r="T870" s="9"/>
      <c r="U870" s="9"/>
      <c r="V870" s="12"/>
    </row>
    <row r="871" spans="17:22">
      <c r="Q871" s="9"/>
      <c r="R871" s="9"/>
      <c r="S871" s="9"/>
      <c r="T871" s="9"/>
      <c r="U871" s="9"/>
      <c r="V871" s="12"/>
    </row>
    <row r="872" spans="17:22">
      <c r="Q872" s="9"/>
      <c r="R872" s="9"/>
      <c r="S872" s="9"/>
      <c r="T872" s="9"/>
      <c r="U872" s="9"/>
      <c r="V872" s="12"/>
    </row>
    <row r="873" spans="17:22">
      <c r="Q873" s="9"/>
      <c r="R873" s="9"/>
      <c r="S873" s="9"/>
      <c r="T873" s="9"/>
      <c r="U873" s="9"/>
      <c r="V873" s="12"/>
    </row>
    <row r="874" spans="17:22">
      <c r="Q874" s="9"/>
      <c r="R874" s="9"/>
      <c r="S874" s="9"/>
      <c r="T874" s="9"/>
      <c r="U874" s="9"/>
      <c r="V874" s="12"/>
    </row>
    <row r="875" spans="17:22">
      <c r="Q875" s="9"/>
      <c r="R875" s="9"/>
      <c r="S875" s="9"/>
      <c r="T875" s="9"/>
      <c r="U875" s="9"/>
      <c r="V875" s="12"/>
    </row>
    <row r="876" spans="17:22">
      <c r="Q876" s="9"/>
      <c r="R876" s="9"/>
      <c r="S876" s="9"/>
      <c r="T876" s="9"/>
      <c r="U876" s="9"/>
      <c r="V876" s="12"/>
    </row>
    <row r="877" spans="17:22">
      <c r="Q877" s="9"/>
      <c r="R877" s="9"/>
      <c r="S877" s="9"/>
      <c r="T877" s="9"/>
      <c r="U877" s="9"/>
      <c r="V877" s="12"/>
    </row>
    <row r="878" spans="17:22">
      <c r="Q878" s="9"/>
      <c r="R878" s="9"/>
      <c r="S878" s="9"/>
      <c r="T878" s="9"/>
      <c r="U878" s="9"/>
      <c r="V878" s="12"/>
    </row>
    <row r="879" spans="17:22">
      <c r="Q879" s="9"/>
      <c r="R879" s="9"/>
      <c r="S879" s="9"/>
      <c r="T879" s="9"/>
      <c r="U879" s="9"/>
      <c r="V879" s="12"/>
    </row>
    <row r="880" spans="17:22">
      <c r="Q880" s="9"/>
      <c r="R880" s="9"/>
      <c r="S880" s="9"/>
      <c r="T880" s="9"/>
      <c r="U880" s="9"/>
      <c r="V880" s="12"/>
    </row>
    <row r="881" spans="17:22">
      <c r="Q881" s="9"/>
      <c r="R881" s="9"/>
      <c r="S881" s="9"/>
      <c r="T881" s="9"/>
      <c r="U881" s="9"/>
      <c r="V881" s="12"/>
    </row>
    <row r="882" spans="17:22">
      <c r="Q882" s="9"/>
      <c r="R882" s="9"/>
      <c r="S882" s="9"/>
      <c r="T882" s="9"/>
      <c r="U882" s="9"/>
      <c r="V882" s="12"/>
    </row>
    <row r="883" spans="17:22">
      <c r="Q883" s="9"/>
      <c r="R883" s="9"/>
      <c r="S883" s="9"/>
      <c r="T883" s="9"/>
      <c r="U883" s="9"/>
      <c r="V883" s="12"/>
    </row>
    <row r="884" spans="17:22">
      <c r="Q884" s="9"/>
      <c r="R884" s="9"/>
      <c r="S884" s="9"/>
      <c r="T884" s="9"/>
      <c r="U884" s="9"/>
      <c r="V884" s="12"/>
    </row>
    <row r="885" spans="17:22">
      <c r="Q885" s="9"/>
      <c r="R885" s="9"/>
      <c r="S885" s="9"/>
      <c r="T885" s="9"/>
      <c r="U885" s="9"/>
      <c r="V885" s="12"/>
    </row>
    <row r="886" spans="17:22">
      <c r="Q886" s="9"/>
      <c r="R886" s="9"/>
      <c r="S886" s="9"/>
      <c r="T886" s="9"/>
      <c r="U886" s="9"/>
      <c r="V886" s="12"/>
    </row>
    <row r="887" spans="17:22">
      <c r="Q887" s="9"/>
      <c r="R887" s="9"/>
      <c r="S887" s="9"/>
      <c r="T887" s="9"/>
      <c r="U887" s="9"/>
      <c r="V887" s="12"/>
    </row>
    <row r="888" spans="17:22">
      <c r="Q888" s="9"/>
      <c r="R888" s="9"/>
      <c r="S888" s="9"/>
      <c r="T888" s="9"/>
      <c r="U888" s="9"/>
      <c r="V888" s="12"/>
    </row>
    <row r="889" spans="17:22">
      <c r="Q889" s="9"/>
      <c r="R889" s="9"/>
      <c r="S889" s="9"/>
      <c r="T889" s="9"/>
      <c r="U889" s="9"/>
      <c r="V889" s="12"/>
    </row>
    <row r="890" spans="17:22">
      <c r="Q890" s="9"/>
      <c r="R890" s="9"/>
      <c r="S890" s="9"/>
      <c r="T890" s="9"/>
      <c r="U890" s="9"/>
      <c r="V890" s="12"/>
    </row>
    <row r="891" spans="17:22">
      <c r="Q891" s="9"/>
      <c r="R891" s="9"/>
      <c r="S891" s="9"/>
      <c r="T891" s="9"/>
      <c r="U891" s="9"/>
      <c r="V891" s="12"/>
    </row>
    <row r="892" spans="17:22">
      <c r="Q892" s="9"/>
      <c r="R892" s="9"/>
      <c r="S892" s="9"/>
      <c r="T892" s="9"/>
      <c r="U892" s="9"/>
      <c r="V892" s="12"/>
    </row>
    <row r="893" spans="17:22">
      <c r="Q893" s="9"/>
      <c r="R893" s="9"/>
      <c r="S893" s="9"/>
      <c r="T893" s="9"/>
      <c r="U893" s="9"/>
      <c r="V893" s="12"/>
    </row>
    <row r="894" spans="17:22">
      <c r="Q894" s="9"/>
      <c r="R894" s="9"/>
      <c r="S894" s="9"/>
      <c r="T894" s="9"/>
      <c r="U894" s="9"/>
      <c r="V894" s="12"/>
    </row>
    <row r="895" spans="17:22">
      <c r="Q895" s="9"/>
      <c r="R895" s="9"/>
      <c r="S895" s="9"/>
      <c r="T895" s="9"/>
      <c r="U895" s="9"/>
      <c r="V895" s="12"/>
    </row>
    <row r="896" spans="17:22">
      <c r="Q896" s="9"/>
      <c r="R896" s="9"/>
      <c r="S896" s="9"/>
      <c r="T896" s="9"/>
      <c r="U896" s="9"/>
      <c r="V896" s="12"/>
    </row>
    <row r="897" spans="17:22">
      <c r="Q897" s="9"/>
      <c r="R897" s="9"/>
      <c r="S897" s="9"/>
      <c r="T897" s="9"/>
      <c r="U897" s="9"/>
      <c r="V897" s="12"/>
    </row>
    <row r="898" spans="17:22">
      <c r="Q898" s="9"/>
      <c r="R898" s="9"/>
      <c r="S898" s="9"/>
      <c r="T898" s="9"/>
      <c r="U898" s="9"/>
      <c r="V898" s="12"/>
    </row>
    <row r="899" spans="17:22">
      <c r="Q899" s="9"/>
      <c r="R899" s="9"/>
      <c r="S899" s="9"/>
      <c r="T899" s="9"/>
      <c r="U899" s="9"/>
      <c r="V899" s="12"/>
    </row>
    <row r="900" spans="17:22">
      <c r="Q900" s="9"/>
      <c r="R900" s="9"/>
      <c r="S900" s="9"/>
      <c r="T900" s="9"/>
      <c r="U900" s="9"/>
      <c r="V900" s="12"/>
    </row>
    <row r="901" spans="17:22">
      <c r="Q901" s="9"/>
      <c r="R901" s="9"/>
      <c r="S901" s="9"/>
      <c r="T901" s="9"/>
      <c r="U901" s="9"/>
      <c r="V901" s="12"/>
    </row>
    <row r="902" spans="17:22">
      <c r="Q902" s="9"/>
      <c r="R902" s="9"/>
      <c r="S902" s="9"/>
      <c r="T902" s="9"/>
      <c r="U902" s="9"/>
      <c r="V902" s="12"/>
    </row>
    <row r="903" spans="17:22">
      <c r="Q903" s="9"/>
      <c r="R903" s="9"/>
      <c r="S903" s="9"/>
      <c r="T903" s="9"/>
      <c r="U903" s="9"/>
      <c r="V903" s="12"/>
    </row>
    <row r="904" spans="17:22">
      <c r="Q904" s="9"/>
      <c r="R904" s="9"/>
      <c r="S904" s="9"/>
      <c r="T904" s="9"/>
      <c r="U904" s="9"/>
      <c r="V904" s="12"/>
    </row>
    <row r="905" spans="17:22">
      <c r="Q905" s="9"/>
      <c r="R905" s="9"/>
      <c r="S905" s="9"/>
      <c r="T905" s="9"/>
      <c r="U905" s="9"/>
      <c r="V905" s="12"/>
    </row>
    <row r="906" spans="17:22">
      <c r="Q906" s="9"/>
      <c r="R906" s="9"/>
      <c r="S906" s="9"/>
      <c r="T906" s="9"/>
      <c r="U906" s="9"/>
      <c r="V906" s="12"/>
    </row>
    <row r="907" spans="17:22">
      <c r="Q907" s="9"/>
      <c r="R907" s="9"/>
      <c r="S907" s="9"/>
      <c r="T907" s="9"/>
      <c r="U907" s="9"/>
      <c r="V907" s="12"/>
    </row>
    <row r="908" spans="17:22">
      <c r="Q908" s="9"/>
      <c r="R908" s="9"/>
      <c r="S908" s="9"/>
      <c r="T908" s="9"/>
      <c r="U908" s="9"/>
      <c r="V908" s="12"/>
    </row>
    <row r="909" spans="17:22">
      <c r="Q909" s="9"/>
      <c r="R909" s="9"/>
      <c r="S909" s="9"/>
      <c r="T909" s="9"/>
      <c r="U909" s="9"/>
      <c r="V909" s="12"/>
    </row>
    <row r="910" spans="17:22">
      <c r="Q910" s="9"/>
      <c r="R910" s="9"/>
      <c r="S910" s="9"/>
      <c r="T910" s="9"/>
      <c r="U910" s="9"/>
      <c r="V910" s="12"/>
    </row>
    <row r="911" spans="17:22">
      <c r="Q911" s="9"/>
      <c r="R911" s="9"/>
      <c r="S911" s="9"/>
      <c r="T911" s="9"/>
      <c r="U911" s="9"/>
      <c r="V911" s="12"/>
    </row>
    <row r="912" spans="17:22">
      <c r="Q912" s="9"/>
      <c r="R912" s="9"/>
      <c r="S912" s="9"/>
      <c r="T912" s="9"/>
      <c r="U912" s="9"/>
      <c r="V912" s="12"/>
    </row>
    <row r="913" spans="17:22">
      <c r="Q913" s="9"/>
      <c r="R913" s="9"/>
      <c r="S913" s="9"/>
      <c r="T913" s="9"/>
      <c r="U913" s="9"/>
      <c r="V913" s="12"/>
    </row>
    <row r="914" spans="17:22">
      <c r="Q914" s="9"/>
      <c r="R914" s="9"/>
      <c r="S914" s="9"/>
      <c r="T914" s="9"/>
      <c r="U914" s="9"/>
      <c r="V914" s="12"/>
    </row>
    <row r="915" spans="17:22">
      <c r="Q915" s="9"/>
      <c r="R915" s="9"/>
      <c r="S915" s="9"/>
      <c r="T915" s="9"/>
      <c r="U915" s="9"/>
      <c r="V915" s="12"/>
    </row>
    <row r="916" spans="17:22">
      <c r="Q916" s="9"/>
      <c r="R916" s="9"/>
      <c r="S916" s="9"/>
      <c r="T916" s="9"/>
      <c r="U916" s="9"/>
      <c r="V916" s="12"/>
    </row>
    <row r="917" spans="17:22">
      <c r="Q917" s="9"/>
      <c r="R917" s="9"/>
      <c r="S917" s="9"/>
      <c r="T917" s="9"/>
      <c r="U917" s="9"/>
      <c r="V917" s="12"/>
    </row>
    <row r="918" spans="17:22">
      <c r="Q918" s="9"/>
      <c r="R918" s="9"/>
      <c r="S918" s="9"/>
      <c r="T918" s="9"/>
      <c r="U918" s="9"/>
      <c r="V918" s="12"/>
    </row>
    <row r="919" spans="17:22">
      <c r="Q919" s="9"/>
      <c r="R919" s="9"/>
      <c r="S919" s="9"/>
      <c r="T919" s="9"/>
      <c r="U919" s="9"/>
      <c r="V919" s="12"/>
    </row>
    <row r="920" spans="17:22">
      <c r="Q920" s="9"/>
      <c r="R920" s="9"/>
      <c r="S920" s="9"/>
      <c r="T920" s="9"/>
      <c r="U920" s="9"/>
      <c r="V920" s="12"/>
    </row>
    <row r="921" spans="17:22">
      <c r="Q921" s="9"/>
      <c r="R921" s="9"/>
      <c r="S921" s="9"/>
      <c r="T921" s="9"/>
      <c r="U921" s="9"/>
      <c r="V921" s="12"/>
    </row>
    <row r="922" spans="17:22">
      <c r="Q922" s="9"/>
      <c r="R922" s="9"/>
      <c r="S922" s="9"/>
      <c r="T922" s="9"/>
      <c r="U922" s="9"/>
      <c r="V922" s="12"/>
    </row>
    <row r="923" spans="17:22">
      <c r="Q923" s="9"/>
      <c r="R923" s="9"/>
      <c r="S923" s="9"/>
      <c r="T923" s="9"/>
      <c r="U923" s="9"/>
      <c r="V923" s="12"/>
    </row>
    <row r="924" spans="17:22">
      <c r="Q924" s="9"/>
      <c r="R924" s="9"/>
      <c r="S924" s="9"/>
      <c r="T924" s="9"/>
      <c r="U924" s="9"/>
      <c r="V924" s="12"/>
    </row>
    <row r="925" spans="17:22">
      <c r="Q925" s="9"/>
      <c r="R925" s="9"/>
      <c r="S925" s="9"/>
      <c r="T925" s="9"/>
      <c r="U925" s="9"/>
      <c r="V925" s="12"/>
    </row>
    <row r="926" spans="17:22">
      <c r="Q926" s="9"/>
      <c r="R926" s="9"/>
      <c r="S926" s="9"/>
      <c r="T926" s="9"/>
      <c r="U926" s="9"/>
      <c r="V926" s="12"/>
    </row>
    <row r="927" spans="17:22">
      <c r="Q927" s="9"/>
      <c r="R927" s="9"/>
      <c r="S927" s="9"/>
      <c r="T927" s="9"/>
      <c r="U927" s="9"/>
      <c r="V927" s="12"/>
    </row>
    <row r="928" spans="17:22">
      <c r="Q928" s="9"/>
      <c r="R928" s="9"/>
      <c r="S928" s="9"/>
      <c r="T928" s="9"/>
      <c r="U928" s="9"/>
      <c r="V928" s="12"/>
    </row>
    <row r="929" spans="17:22">
      <c r="Q929" s="9"/>
      <c r="R929" s="9"/>
      <c r="S929" s="9"/>
      <c r="T929" s="9"/>
      <c r="U929" s="9"/>
      <c r="V929" s="12"/>
    </row>
    <row r="930" spans="17:22">
      <c r="Q930" s="9"/>
      <c r="R930" s="9"/>
      <c r="S930" s="9"/>
      <c r="T930" s="9"/>
      <c r="U930" s="9"/>
      <c r="V930" s="12"/>
    </row>
    <row r="931" spans="17:22">
      <c r="Q931" s="9"/>
      <c r="R931" s="9"/>
      <c r="S931" s="9"/>
      <c r="T931" s="9"/>
      <c r="U931" s="9"/>
      <c r="V931" s="12"/>
    </row>
    <row r="932" spans="17:22">
      <c r="Q932" s="9"/>
      <c r="R932" s="9"/>
      <c r="S932" s="9"/>
      <c r="T932" s="9"/>
      <c r="U932" s="9"/>
      <c r="V932" s="12"/>
    </row>
    <row r="933" spans="17:22">
      <c r="Q933" s="9"/>
      <c r="R933" s="9"/>
      <c r="S933" s="9"/>
      <c r="T933" s="9"/>
      <c r="U933" s="9"/>
      <c r="V933" s="12"/>
    </row>
    <row r="934" spans="17:22">
      <c r="Q934" s="9"/>
      <c r="R934" s="9"/>
      <c r="S934" s="9"/>
      <c r="T934" s="9"/>
      <c r="U934" s="9"/>
      <c r="V934" s="12"/>
    </row>
    <row r="935" spans="17:22">
      <c r="Q935" s="9"/>
      <c r="R935" s="9"/>
      <c r="S935" s="9"/>
      <c r="T935" s="9"/>
      <c r="U935" s="9"/>
      <c r="V935" s="12"/>
    </row>
    <row r="936" spans="17:22">
      <c r="Q936" s="9"/>
      <c r="R936" s="9"/>
      <c r="S936" s="9"/>
      <c r="T936" s="9"/>
      <c r="U936" s="9"/>
      <c r="V936" s="12"/>
    </row>
    <row r="937" spans="17:22">
      <c r="Q937" s="9"/>
      <c r="R937" s="9"/>
      <c r="S937" s="9"/>
      <c r="T937" s="9"/>
      <c r="U937" s="9"/>
      <c r="V937" s="12"/>
    </row>
    <row r="938" spans="17:22">
      <c r="Q938" s="9"/>
      <c r="R938" s="9"/>
      <c r="S938" s="9"/>
      <c r="T938" s="9"/>
      <c r="U938" s="9"/>
      <c r="V938" s="12"/>
    </row>
    <row r="939" spans="17:22">
      <c r="Q939" s="9"/>
      <c r="R939" s="9"/>
      <c r="S939" s="9"/>
      <c r="T939" s="9"/>
      <c r="U939" s="9"/>
      <c r="V939" s="12"/>
    </row>
    <row r="940" spans="17:22">
      <c r="Q940" s="9"/>
      <c r="R940" s="9"/>
      <c r="S940" s="9"/>
      <c r="T940" s="9"/>
      <c r="U940" s="9"/>
      <c r="V940" s="12"/>
    </row>
    <row r="941" spans="17:22">
      <c r="Q941" s="9"/>
      <c r="R941" s="9"/>
      <c r="S941" s="9"/>
      <c r="T941" s="9"/>
      <c r="U941" s="9"/>
      <c r="V941" s="12"/>
    </row>
    <row r="942" spans="17:22">
      <c r="Q942" s="9"/>
      <c r="R942" s="9"/>
      <c r="S942" s="9"/>
      <c r="T942" s="9"/>
      <c r="U942" s="9"/>
      <c r="V942" s="12"/>
    </row>
    <row r="943" spans="17:22">
      <c r="Q943" s="9"/>
      <c r="R943" s="9"/>
      <c r="S943" s="9"/>
      <c r="T943" s="9"/>
      <c r="U943" s="9"/>
      <c r="V943" s="12"/>
    </row>
    <row r="944" spans="17:22">
      <c r="Q944" s="9"/>
      <c r="R944" s="9"/>
      <c r="S944" s="9"/>
      <c r="T944" s="9"/>
      <c r="U944" s="9"/>
      <c r="V944" s="12"/>
    </row>
    <row r="945" spans="17:22">
      <c r="Q945" s="9"/>
      <c r="R945" s="9"/>
      <c r="S945" s="9"/>
      <c r="T945" s="9"/>
      <c r="U945" s="9"/>
      <c r="V945" s="12"/>
    </row>
    <row r="946" spans="17:22">
      <c r="Q946" s="9"/>
      <c r="R946" s="9"/>
      <c r="S946" s="9"/>
      <c r="T946" s="9"/>
      <c r="U946" s="9"/>
      <c r="V946" s="12"/>
    </row>
    <row r="947" spans="17:22">
      <c r="Q947" s="9"/>
      <c r="R947" s="9"/>
      <c r="S947" s="9"/>
      <c r="T947" s="9"/>
      <c r="U947" s="9"/>
      <c r="V947" s="12"/>
    </row>
    <row r="948" spans="17:22">
      <c r="Q948" s="9"/>
      <c r="R948" s="9"/>
      <c r="S948" s="9"/>
      <c r="T948" s="9"/>
      <c r="U948" s="9"/>
      <c r="V948" s="12"/>
    </row>
    <row r="949" spans="17:22">
      <c r="Q949" s="9"/>
      <c r="R949" s="9"/>
      <c r="S949" s="9"/>
      <c r="T949" s="9"/>
      <c r="U949" s="9"/>
      <c r="V949" s="12"/>
    </row>
    <row r="950" spans="17:22">
      <c r="Q950" s="9"/>
      <c r="R950" s="9"/>
      <c r="S950" s="9"/>
      <c r="T950" s="9"/>
      <c r="U950" s="9"/>
      <c r="V950" s="12"/>
    </row>
    <row r="951" spans="17:22">
      <c r="Q951" s="9"/>
      <c r="R951" s="9"/>
      <c r="S951" s="9"/>
      <c r="T951" s="9"/>
      <c r="U951" s="9"/>
      <c r="V951" s="12"/>
    </row>
    <row r="952" spans="17:22">
      <c r="Q952" s="9"/>
      <c r="R952" s="9"/>
      <c r="S952" s="9"/>
      <c r="T952" s="9"/>
      <c r="U952" s="9"/>
      <c r="V952" s="12"/>
    </row>
    <row r="953" spans="17:22">
      <c r="Q953" s="9"/>
      <c r="R953" s="9"/>
      <c r="S953" s="9"/>
      <c r="T953" s="9"/>
      <c r="U953" s="9"/>
      <c r="V953" s="12"/>
    </row>
    <row r="954" spans="17:22">
      <c r="Q954" s="9"/>
      <c r="R954" s="9"/>
      <c r="S954" s="9"/>
      <c r="T954" s="9"/>
      <c r="U954" s="9"/>
      <c r="V954" s="12"/>
    </row>
    <row r="955" spans="17:22">
      <c r="Q955" s="9"/>
      <c r="R955" s="9"/>
      <c r="S955" s="9"/>
      <c r="T955" s="9"/>
      <c r="U955" s="9"/>
      <c r="V955" s="12"/>
    </row>
    <row r="956" spans="17:22">
      <c r="Q956" s="9"/>
      <c r="R956" s="9"/>
      <c r="S956" s="9"/>
      <c r="T956" s="9"/>
      <c r="U956" s="9"/>
      <c r="V956" s="12"/>
    </row>
    <row r="957" spans="17:22">
      <c r="Q957" s="9"/>
      <c r="R957" s="9"/>
      <c r="S957" s="9"/>
      <c r="T957" s="9"/>
      <c r="U957" s="9"/>
      <c r="V957" s="12"/>
    </row>
    <row r="958" spans="17:22">
      <c r="Q958" s="9"/>
      <c r="R958" s="9"/>
      <c r="S958" s="9"/>
      <c r="T958" s="9"/>
      <c r="U958" s="9"/>
      <c r="V958" s="12"/>
    </row>
    <row r="959" spans="17:22">
      <c r="Q959" s="9"/>
      <c r="R959" s="9"/>
      <c r="S959" s="9"/>
      <c r="T959" s="9"/>
      <c r="U959" s="9"/>
      <c r="V959" s="12"/>
    </row>
    <row r="960" spans="17:22">
      <c r="Q960" s="9"/>
      <c r="R960" s="9"/>
      <c r="S960" s="9"/>
      <c r="T960" s="9"/>
      <c r="U960" s="9"/>
      <c r="V960" s="12"/>
    </row>
    <row r="961" spans="17:22">
      <c r="Q961" s="9"/>
      <c r="R961" s="9"/>
      <c r="S961" s="9"/>
      <c r="T961" s="9"/>
      <c r="U961" s="9"/>
      <c r="V961" s="12"/>
    </row>
    <row r="962" spans="17:22">
      <c r="Q962" s="9"/>
      <c r="R962" s="9"/>
      <c r="S962" s="9"/>
      <c r="T962" s="9"/>
      <c r="U962" s="9"/>
      <c r="V962" s="12"/>
    </row>
    <row r="963" spans="17:22">
      <c r="Q963" s="9"/>
      <c r="R963" s="9"/>
      <c r="S963" s="9"/>
      <c r="T963" s="9"/>
      <c r="U963" s="9"/>
      <c r="V963" s="12"/>
    </row>
    <row r="964" spans="17:22">
      <c r="Q964" s="9"/>
      <c r="R964" s="9"/>
      <c r="S964" s="9"/>
      <c r="T964" s="9"/>
      <c r="U964" s="9"/>
      <c r="V964" s="12"/>
    </row>
    <row r="965" spans="17:22">
      <c r="Q965" s="9"/>
      <c r="R965" s="9"/>
      <c r="S965" s="9"/>
      <c r="T965" s="9"/>
      <c r="U965" s="9"/>
      <c r="V965" s="12"/>
    </row>
    <row r="966" spans="17:22">
      <c r="Q966" s="9"/>
      <c r="R966" s="9"/>
      <c r="S966" s="9"/>
      <c r="T966" s="9"/>
      <c r="U966" s="9"/>
      <c r="V966" s="12"/>
    </row>
    <row r="967" spans="17:22">
      <c r="Q967" s="9"/>
      <c r="R967" s="9"/>
      <c r="S967" s="9"/>
      <c r="T967" s="9"/>
      <c r="U967" s="9"/>
      <c r="V967" s="12"/>
    </row>
    <row r="968" spans="17:22">
      <c r="Q968" s="9"/>
      <c r="R968" s="9"/>
      <c r="S968" s="9"/>
      <c r="T968" s="9"/>
      <c r="U968" s="9"/>
      <c r="V968" s="12"/>
    </row>
    <row r="969" spans="17:22">
      <c r="Q969" s="9"/>
      <c r="R969" s="9"/>
      <c r="S969" s="9"/>
      <c r="T969" s="9"/>
      <c r="U969" s="9"/>
      <c r="V969" s="12"/>
    </row>
    <row r="970" spans="17:22">
      <c r="Q970" s="9"/>
      <c r="R970" s="9"/>
      <c r="S970" s="9"/>
      <c r="T970" s="9"/>
      <c r="U970" s="9"/>
      <c r="V970" s="12"/>
    </row>
    <row r="971" spans="17:22">
      <c r="Q971" s="9"/>
      <c r="R971" s="9"/>
      <c r="S971" s="9"/>
      <c r="T971" s="9"/>
      <c r="U971" s="9"/>
      <c r="V971" s="12"/>
    </row>
    <row r="972" spans="17:22">
      <c r="Q972" s="9"/>
      <c r="R972" s="9"/>
      <c r="S972" s="9"/>
      <c r="T972" s="9"/>
      <c r="U972" s="9"/>
      <c r="V972" s="12"/>
    </row>
    <row r="973" spans="17:22">
      <c r="Q973" s="9"/>
      <c r="R973" s="9"/>
      <c r="S973" s="9"/>
      <c r="T973" s="9"/>
      <c r="U973" s="9"/>
      <c r="V973" s="12"/>
    </row>
    <row r="974" spans="17:22">
      <c r="Q974" s="9"/>
      <c r="R974" s="9"/>
      <c r="S974" s="9"/>
      <c r="T974" s="9"/>
      <c r="U974" s="9"/>
      <c r="V974" s="12"/>
    </row>
    <row r="975" spans="17:22">
      <c r="Q975" s="9"/>
      <c r="R975" s="9"/>
      <c r="S975" s="9"/>
      <c r="T975" s="9"/>
      <c r="U975" s="9"/>
      <c r="V975" s="12"/>
    </row>
    <row r="976" spans="17:22">
      <c r="Q976" s="9"/>
      <c r="R976" s="9"/>
      <c r="S976" s="9"/>
      <c r="T976" s="9"/>
      <c r="U976" s="9"/>
      <c r="V976" s="12"/>
    </row>
    <row r="977" spans="17:22">
      <c r="Q977" s="9"/>
      <c r="R977" s="9"/>
      <c r="S977" s="9"/>
      <c r="T977" s="9"/>
      <c r="U977" s="9"/>
      <c r="V977" s="12"/>
    </row>
    <row r="978" spans="17:22">
      <c r="Q978" s="9"/>
      <c r="R978" s="9"/>
      <c r="S978" s="9"/>
      <c r="T978" s="9"/>
      <c r="U978" s="9"/>
      <c r="V978" s="12"/>
    </row>
    <row r="979" spans="17:22">
      <c r="Q979" s="9"/>
      <c r="R979" s="9"/>
      <c r="S979" s="9"/>
      <c r="T979" s="9"/>
      <c r="U979" s="9"/>
      <c r="V979" s="12"/>
    </row>
    <row r="980" spans="17:22">
      <c r="Q980" s="9"/>
      <c r="R980" s="9"/>
      <c r="S980" s="9"/>
      <c r="T980" s="9"/>
      <c r="U980" s="9"/>
      <c r="V980" s="12"/>
    </row>
    <row r="981" spans="17:22">
      <c r="Q981" s="9"/>
      <c r="R981" s="9"/>
      <c r="S981" s="9"/>
      <c r="T981" s="9"/>
      <c r="U981" s="9"/>
      <c r="V981" s="12"/>
    </row>
    <row r="982" spans="17:22">
      <c r="Q982" s="9"/>
      <c r="R982" s="9"/>
      <c r="S982" s="9"/>
      <c r="T982" s="9"/>
      <c r="U982" s="9"/>
      <c r="V982" s="12"/>
    </row>
    <row r="983" spans="17:22">
      <c r="Q983" s="9"/>
      <c r="R983" s="9"/>
      <c r="S983" s="9"/>
      <c r="T983" s="9"/>
      <c r="U983" s="9"/>
      <c r="V983" s="12"/>
    </row>
    <row r="984" spans="17:22">
      <c r="Q984" s="9"/>
      <c r="R984" s="9"/>
      <c r="S984" s="9"/>
      <c r="T984" s="9"/>
      <c r="U984" s="9"/>
      <c r="V984" s="12"/>
    </row>
    <row r="985" spans="17:22">
      <c r="Q985" s="9"/>
      <c r="R985" s="9"/>
      <c r="S985" s="9"/>
      <c r="T985" s="9"/>
      <c r="U985" s="9"/>
      <c r="V985" s="12"/>
    </row>
    <row r="986" spans="17:22">
      <c r="Q986" s="9"/>
      <c r="R986" s="9"/>
      <c r="S986" s="9"/>
      <c r="T986" s="9"/>
      <c r="U986" s="9"/>
      <c r="V986" s="12"/>
    </row>
    <row r="987" spans="17:22">
      <c r="Q987" s="9"/>
      <c r="R987" s="9"/>
      <c r="S987" s="9"/>
      <c r="T987" s="9"/>
      <c r="U987" s="9"/>
      <c r="V987" s="12"/>
    </row>
    <row r="988" spans="17:22">
      <c r="Q988" s="9"/>
      <c r="R988" s="9"/>
      <c r="S988" s="9"/>
      <c r="T988" s="9"/>
      <c r="U988" s="9"/>
      <c r="V988" s="12"/>
    </row>
    <row r="989" spans="17:22">
      <c r="Q989" s="9"/>
      <c r="R989" s="9"/>
      <c r="S989" s="9"/>
      <c r="T989" s="9"/>
      <c r="U989" s="9"/>
      <c r="V989" s="12"/>
    </row>
    <row r="990" spans="17:22">
      <c r="Q990" s="9"/>
      <c r="R990" s="9"/>
      <c r="S990" s="9"/>
      <c r="T990" s="9"/>
      <c r="U990" s="9"/>
      <c r="V990" s="12"/>
    </row>
    <row r="991" spans="17:22">
      <c r="Q991" s="9"/>
      <c r="R991" s="9"/>
      <c r="S991" s="9"/>
      <c r="T991" s="9"/>
      <c r="U991" s="9"/>
      <c r="V991" s="12"/>
    </row>
    <row r="992" spans="17:22">
      <c r="Q992" s="9"/>
      <c r="R992" s="9"/>
      <c r="S992" s="9"/>
      <c r="T992" s="9"/>
      <c r="U992" s="9"/>
      <c r="V992" s="12"/>
    </row>
    <row r="993" spans="17:22">
      <c r="Q993" s="9"/>
      <c r="R993" s="9"/>
      <c r="S993" s="9"/>
      <c r="T993" s="9"/>
      <c r="U993" s="9"/>
      <c r="V993" s="12"/>
    </row>
    <row r="994" spans="17:22">
      <c r="Q994" s="9"/>
      <c r="R994" s="9"/>
      <c r="S994" s="9"/>
      <c r="T994" s="9"/>
      <c r="U994" s="9"/>
      <c r="V994" s="12"/>
    </row>
    <row r="995" spans="17:22">
      <c r="Q995" s="9"/>
      <c r="R995" s="9"/>
      <c r="S995" s="9"/>
      <c r="T995" s="9"/>
      <c r="U995" s="9"/>
      <c r="V995" s="12"/>
    </row>
    <row r="996" spans="17:22">
      <c r="Q996" s="9"/>
      <c r="R996" s="9"/>
      <c r="S996" s="9"/>
      <c r="T996" s="9"/>
      <c r="U996" s="9"/>
      <c r="V996" s="12"/>
    </row>
    <row r="997" spans="17:22">
      <c r="Q997" s="9"/>
      <c r="R997" s="9"/>
      <c r="S997" s="9"/>
      <c r="T997" s="9"/>
      <c r="U997" s="9"/>
      <c r="V997" s="12"/>
    </row>
    <row r="998" spans="17:22">
      <c r="Q998" s="9"/>
      <c r="R998" s="9"/>
      <c r="S998" s="9"/>
      <c r="T998" s="9"/>
      <c r="U998" s="9"/>
      <c r="V998" s="12"/>
    </row>
    <row r="999" spans="17:22">
      <c r="Q999" s="9"/>
      <c r="R999" s="9"/>
      <c r="S999" s="9"/>
      <c r="T999" s="9"/>
      <c r="U999" s="9"/>
      <c r="V999" s="12"/>
    </row>
    <row r="1000" spans="17:22">
      <c r="Q1000" s="9"/>
      <c r="R1000" s="9"/>
      <c r="S1000" s="9"/>
      <c r="T1000" s="9"/>
      <c r="U1000" s="9"/>
      <c r="V1000" s="12"/>
    </row>
    <row r="1001" spans="17:22">
      <c r="Q1001" s="9"/>
      <c r="R1001" s="9"/>
      <c r="S1001" s="9"/>
      <c r="T1001" s="9"/>
      <c r="U1001" s="9"/>
      <c r="V1001" s="12"/>
    </row>
    <row r="1002" spans="17:22">
      <c r="Q1002" s="9"/>
      <c r="R1002" s="9"/>
      <c r="S1002" s="9"/>
      <c r="T1002" s="9"/>
      <c r="U1002" s="9"/>
      <c r="V1002" s="12"/>
    </row>
    <row r="1003" spans="17:22">
      <c r="Q1003" s="9"/>
      <c r="R1003" s="9"/>
      <c r="S1003" s="9"/>
      <c r="T1003" s="9"/>
      <c r="U1003" s="9"/>
      <c r="V1003" s="12"/>
    </row>
    <row r="1004" spans="17:22">
      <c r="Q1004" s="9"/>
      <c r="R1004" s="9"/>
      <c r="S1004" s="9"/>
      <c r="T1004" s="9"/>
      <c r="U1004" s="9"/>
      <c r="V1004" s="12"/>
    </row>
    <row r="1005" spans="17:22">
      <c r="Q1005" s="9"/>
      <c r="R1005" s="9"/>
      <c r="S1005" s="9"/>
      <c r="T1005" s="9"/>
      <c r="U1005" s="9"/>
      <c r="V1005" s="12"/>
    </row>
    <row r="1006" spans="17:22">
      <c r="Q1006" s="9"/>
      <c r="R1006" s="9"/>
      <c r="S1006" s="9"/>
      <c r="T1006" s="9"/>
      <c r="U1006" s="9"/>
      <c r="V1006" s="12"/>
    </row>
    <row r="1007" spans="17:22">
      <c r="Q1007" s="9"/>
      <c r="R1007" s="9"/>
      <c r="S1007" s="9"/>
      <c r="T1007" s="9"/>
      <c r="U1007" s="9"/>
      <c r="V1007" s="12"/>
    </row>
    <row r="1008" spans="17:22">
      <c r="Q1008" s="9"/>
      <c r="R1008" s="9"/>
      <c r="S1008" s="9"/>
      <c r="T1008" s="9"/>
      <c r="U1008" s="9"/>
      <c r="V1008" s="12"/>
    </row>
    <row r="1009" spans="17:22">
      <c r="Q1009" s="9"/>
      <c r="R1009" s="9"/>
      <c r="S1009" s="9"/>
      <c r="T1009" s="9"/>
      <c r="U1009" s="9"/>
      <c r="V1009" s="12"/>
    </row>
    <row r="1010" spans="17:22">
      <c r="Q1010" s="9"/>
      <c r="R1010" s="9"/>
      <c r="S1010" s="9"/>
      <c r="T1010" s="9"/>
      <c r="U1010" s="9"/>
      <c r="V1010" s="12"/>
    </row>
    <row r="1011" spans="17:22">
      <c r="Q1011" s="9"/>
      <c r="R1011" s="9"/>
      <c r="S1011" s="9"/>
      <c r="T1011" s="9"/>
      <c r="U1011" s="9"/>
      <c r="V1011" s="12"/>
    </row>
    <row r="1012" spans="17:22">
      <c r="Q1012" s="9"/>
      <c r="R1012" s="9"/>
      <c r="S1012" s="9"/>
      <c r="T1012" s="9"/>
      <c r="U1012" s="9"/>
      <c r="V1012" s="12"/>
    </row>
    <row r="1013" spans="17:22">
      <c r="Q1013" s="9"/>
      <c r="R1013" s="9"/>
      <c r="S1013" s="9"/>
      <c r="T1013" s="9"/>
      <c r="U1013" s="9"/>
      <c r="V1013" s="12"/>
    </row>
    <row r="1014" spans="17:22">
      <c r="Q1014" s="9"/>
      <c r="R1014" s="9"/>
      <c r="S1014" s="9"/>
      <c r="T1014" s="9"/>
      <c r="U1014" s="9"/>
      <c r="V1014" s="12"/>
    </row>
    <row r="1015" spans="17:22">
      <c r="Q1015" s="9"/>
      <c r="R1015" s="9"/>
      <c r="S1015" s="9"/>
      <c r="T1015" s="9"/>
      <c r="U1015" s="9"/>
      <c r="V1015" s="12"/>
    </row>
    <row r="1016" spans="17:22">
      <c r="Q1016" s="9"/>
      <c r="R1016" s="9"/>
      <c r="S1016" s="9"/>
      <c r="T1016" s="9"/>
      <c r="U1016" s="9"/>
      <c r="V1016" s="12"/>
    </row>
    <row r="1017" spans="17:22">
      <c r="Q1017" s="9"/>
      <c r="R1017" s="9"/>
      <c r="S1017" s="9"/>
      <c r="T1017" s="9"/>
      <c r="U1017" s="9"/>
      <c r="V1017" s="12"/>
    </row>
    <row r="1018" spans="17:22">
      <c r="Q1018" s="9"/>
      <c r="R1018" s="9"/>
      <c r="S1018" s="9"/>
      <c r="T1018" s="9"/>
      <c r="U1018" s="9"/>
      <c r="V1018" s="12"/>
    </row>
    <row r="1019" spans="17:22">
      <c r="Q1019" s="9"/>
      <c r="R1019" s="9"/>
      <c r="S1019" s="9"/>
      <c r="T1019" s="9"/>
      <c r="U1019" s="9"/>
      <c r="V1019" s="12"/>
    </row>
    <row r="1020" spans="17:22">
      <c r="Q1020" s="9"/>
      <c r="R1020" s="9"/>
      <c r="S1020" s="9"/>
      <c r="T1020" s="9"/>
      <c r="U1020" s="9"/>
      <c r="V1020" s="12"/>
    </row>
    <row r="1021" spans="17:22">
      <c r="Q1021" s="9"/>
      <c r="R1021" s="9"/>
      <c r="S1021" s="9"/>
      <c r="T1021" s="9"/>
      <c r="U1021" s="9"/>
      <c r="V1021" s="12"/>
    </row>
    <row r="1022" spans="17:22">
      <c r="Q1022" s="9"/>
      <c r="R1022" s="9"/>
      <c r="S1022" s="9"/>
      <c r="T1022" s="9"/>
      <c r="U1022" s="9"/>
      <c r="V1022" s="12"/>
    </row>
    <row r="1023" spans="17:22">
      <c r="Q1023" s="9"/>
      <c r="R1023" s="9"/>
      <c r="S1023" s="9"/>
      <c r="T1023" s="9"/>
      <c r="U1023" s="9"/>
      <c r="V1023" s="12"/>
    </row>
    <row r="1024" spans="17:22">
      <c r="Q1024" s="9"/>
      <c r="R1024" s="9"/>
      <c r="S1024" s="9"/>
      <c r="T1024" s="9"/>
      <c r="U1024" s="9"/>
      <c r="V1024" s="12"/>
    </row>
    <row r="1025" spans="17:22">
      <c r="Q1025" s="9"/>
      <c r="R1025" s="9"/>
      <c r="S1025" s="9"/>
      <c r="T1025" s="9"/>
      <c r="U1025" s="9"/>
      <c r="V1025" s="12"/>
    </row>
    <row r="1026" spans="17:22">
      <c r="Q1026" s="9"/>
      <c r="R1026" s="9"/>
      <c r="S1026" s="9"/>
      <c r="T1026" s="9"/>
      <c r="U1026" s="9"/>
      <c r="V1026" s="12"/>
    </row>
    <row r="1027" spans="17:22">
      <c r="Q1027" s="9"/>
      <c r="R1027" s="9"/>
      <c r="S1027" s="9"/>
      <c r="T1027" s="9"/>
      <c r="U1027" s="9"/>
      <c r="V1027" s="12"/>
    </row>
    <row r="1028" spans="17:22">
      <c r="Q1028" s="9"/>
      <c r="R1028" s="9"/>
      <c r="S1028" s="9"/>
      <c r="T1028" s="9"/>
      <c r="U1028" s="9"/>
      <c r="V1028" s="12"/>
    </row>
    <row r="1029" spans="17:22">
      <c r="Q1029" s="9"/>
      <c r="R1029" s="9"/>
      <c r="S1029" s="9"/>
      <c r="T1029" s="9"/>
      <c r="U1029" s="9"/>
      <c r="V1029" s="12"/>
    </row>
    <row r="1030" spans="17:22">
      <c r="Q1030" s="9"/>
      <c r="R1030" s="9"/>
      <c r="S1030" s="9"/>
      <c r="T1030" s="9"/>
      <c r="U1030" s="9"/>
      <c r="V1030" s="12"/>
    </row>
    <row r="1031" spans="17:22">
      <c r="Q1031" s="9"/>
      <c r="R1031" s="9"/>
      <c r="S1031" s="9"/>
      <c r="T1031" s="9"/>
      <c r="U1031" s="9"/>
      <c r="V1031" s="12"/>
    </row>
    <row r="1032" spans="17:22">
      <c r="Q1032" s="9"/>
      <c r="R1032" s="9"/>
      <c r="S1032" s="9"/>
      <c r="T1032" s="9"/>
      <c r="U1032" s="9"/>
      <c r="V1032" s="12"/>
    </row>
    <row r="1033" spans="17:22">
      <c r="Q1033" s="9"/>
      <c r="R1033" s="9"/>
      <c r="S1033" s="9"/>
      <c r="T1033" s="9"/>
      <c r="U1033" s="9"/>
      <c r="V1033" s="12"/>
    </row>
    <row r="1034" spans="17:22">
      <c r="Q1034" s="9"/>
      <c r="R1034" s="9"/>
      <c r="S1034" s="9"/>
      <c r="T1034" s="9"/>
      <c r="U1034" s="9"/>
      <c r="V1034" s="12"/>
    </row>
    <row r="1035" spans="17:22">
      <c r="Q1035" s="9"/>
      <c r="R1035" s="9"/>
      <c r="S1035" s="9"/>
      <c r="T1035" s="9"/>
      <c r="U1035" s="9"/>
      <c r="V1035" s="12"/>
    </row>
    <row r="1036" spans="17:22">
      <c r="Q1036" s="9"/>
      <c r="R1036" s="9"/>
      <c r="S1036" s="9"/>
      <c r="T1036" s="9"/>
      <c r="U1036" s="9"/>
      <c r="V1036" s="12"/>
    </row>
    <row r="1037" spans="17:22">
      <c r="Q1037" s="9"/>
      <c r="R1037" s="9"/>
      <c r="S1037" s="9"/>
      <c r="T1037" s="9"/>
      <c r="U1037" s="9"/>
      <c r="V1037" s="12"/>
    </row>
    <row r="1038" spans="17:22">
      <c r="Q1038" s="9"/>
      <c r="R1038" s="9"/>
      <c r="S1038" s="9"/>
      <c r="T1038" s="9"/>
      <c r="U1038" s="9"/>
      <c r="V1038" s="12"/>
    </row>
    <row r="1039" spans="17:22">
      <c r="Q1039" s="9"/>
      <c r="R1039" s="9"/>
      <c r="S1039" s="9"/>
      <c r="T1039" s="9"/>
      <c r="U1039" s="9"/>
      <c r="V1039" s="12"/>
    </row>
    <row r="1040" spans="17:22">
      <c r="Q1040" s="9"/>
      <c r="R1040" s="9"/>
      <c r="S1040" s="9"/>
      <c r="T1040" s="9"/>
      <c r="U1040" s="9"/>
      <c r="V1040" s="12"/>
    </row>
    <row r="1041" spans="17:22">
      <c r="Q1041" s="9"/>
      <c r="R1041" s="9"/>
      <c r="S1041" s="9"/>
      <c r="T1041" s="9"/>
      <c r="U1041" s="9"/>
      <c r="V1041" s="12"/>
    </row>
    <row r="1042" spans="17:22">
      <c r="Q1042" s="9"/>
      <c r="R1042" s="9"/>
      <c r="S1042" s="9"/>
      <c r="T1042" s="9"/>
      <c r="U1042" s="9"/>
      <c r="V1042" s="12"/>
    </row>
    <row r="1043" spans="17:22">
      <c r="Q1043" s="9"/>
      <c r="R1043" s="9"/>
      <c r="S1043" s="9"/>
      <c r="T1043" s="9"/>
      <c r="U1043" s="9"/>
      <c r="V1043" s="12"/>
    </row>
    <row r="1044" spans="17:22">
      <c r="Q1044" s="9"/>
      <c r="R1044" s="9"/>
      <c r="S1044" s="9"/>
      <c r="T1044" s="9"/>
      <c r="U1044" s="9"/>
      <c r="V1044" s="12"/>
    </row>
    <row r="1045" spans="17:22">
      <c r="Q1045" s="9"/>
      <c r="R1045" s="9"/>
      <c r="S1045" s="9"/>
      <c r="T1045" s="9"/>
      <c r="U1045" s="9"/>
      <c r="V1045" s="12"/>
    </row>
    <row r="1046" spans="17:22">
      <c r="Q1046" s="9"/>
      <c r="R1046" s="9"/>
      <c r="S1046" s="9"/>
      <c r="T1046" s="9"/>
      <c r="U1046" s="9"/>
      <c r="V1046" s="12"/>
    </row>
    <row r="1047" spans="17:22">
      <c r="Q1047" s="9"/>
      <c r="R1047" s="9"/>
      <c r="S1047" s="9"/>
      <c r="T1047" s="9"/>
      <c r="U1047" s="9"/>
      <c r="V1047" s="12"/>
    </row>
    <row r="1048" spans="17:22">
      <c r="Q1048" s="9"/>
      <c r="R1048" s="9"/>
      <c r="S1048" s="9"/>
      <c r="T1048" s="9"/>
      <c r="U1048" s="9"/>
      <c r="V1048" s="12"/>
    </row>
    <row r="1049" spans="17:22">
      <c r="Q1049" s="9"/>
      <c r="R1049" s="9"/>
      <c r="S1049" s="9"/>
      <c r="T1049" s="9"/>
      <c r="U1049" s="9"/>
      <c r="V1049" s="12"/>
    </row>
    <row r="1050" spans="17:22">
      <c r="Q1050" s="9"/>
      <c r="R1050" s="9"/>
      <c r="S1050" s="9"/>
      <c r="T1050" s="9"/>
      <c r="U1050" s="9"/>
      <c r="V1050" s="12"/>
    </row>
    <row r="1051" spans="17:22">
      <c r="Q1051" s="9"/>
      <c r="R1051" s="9"/>
      <c r="S1051" s="9"/>
      <c r="T1051" s="9"/>
      <c r="U1051" s="9"/>
      <c r="V1051" s="12"/>
    </row>
    <row r="1052" spans="17:22">
      <c r="Q1052" s="9"/>
      <c r="R1052" s="9"/>
      <c r="S1052" s="9"/>
      <c r="T1052" s="9"/>
      <c r="U1052" s="9"/>
      <c r="V1052" s="12"/>
    </row>
    <row r="1053" spans="17:22">
      <c r="Q1053" s="9"/>
      <c r="R1053" s="9"/>
      <c r="S1053" s="9"/>
      <c r="T1053" s="9"/>
      <c r="U1053" s="9"/>
      <c r="V1053" s="12"/>
    </row>
    <row r="1054" spans="17:22">
      <c r="Q1054" s="9"/>
      <c r="R1054" s="9"/>
      <c r="S1054" s="9"/>
      <c r="T1054" s="9"/>
      <c r="U1054" s="9"/>
      <c r="V1054" s="12"/>
    </row>
    <row r="1055" spans="17:22">
      <c r="Q1055" s="9"/>
      <c r="R1055" s="9"/>
      <c r="S1055" s="9"/>
      <c r="T1055" s="9"/>
      <c r="U1055" s="9"/>
      <c r="V1055" s="12"/>
    </row>
    <row r="1056" spans="17:22">
      <c r="Q1056" s="9"/>
      <c r="R1056" s="9"/>
      <c r="S1056" s="9"/>
      <c r="T1056" s="9"/>
      <c r="U1056" s="9"/>
      <c r="V1056" s="12"/>
    </row>
    <row r="1057" spans="17:22">
      <c r="Q1057" s="9"/>
      <c r="R1057" s="9"/>
      <c r="S1057" s="9"/>
      <c r="T1057" s="9"/>
      <c r="U1057" s="9"/>
      <c r="V1057" s="12"/>
    </row>
    <row r="1058" spans="17:22">
      <c r="Q1058" s="9"/>
      <c r="R1058" s="9"/>
      <c r="S1058" s="9"/>
      <c r="T1058" s="9"/>
      <c r="U1058" s="9"/>
      <c r="V1058" s="12"/>
    </row>
    <row r="1059" spans="17:22">
      <c r="Q1059" s="9"/>
      <c r="R1059" s="9"/>
      <c r="S1059" s="9"/>
      <c r="T1059" s="9"/>
      <c r="U1059" s="9"/>
      <c r="V1059" s="12"/>
    </row>
    <row r="1060" spans="17:22">
      <c r="Q1060" s="9"/>
      <c r="R1060" s="9"/>
      <c r="S1060" s="9"/>
      <c r="T1060" s="9"/>
      <c r="U1060" s="9"/>
      <c r="V1060" s="12"/>
    </row>
    <row r="1061" spans="17:22">
      <c r="Q1061" s="9"/>
      <c r="R1061" s="9"/>
      <c r="S1061" s="9"/>
      <c r="T1061" s="9"/>
      <c r="U1061" s="9"/>
      <c r="V1061" s="12"/>
    </row>
    <row r="1062" spans="17:22">
      <c r="Q1062" s="9"/>
      <c r="R1062" s="9"/>
      <c r="S1062" s="9"/>
      <c r="T1062" s="9"/>
      <c r="U1062" s="9"/>
      <c r="V1062" s="12"/>
    </row>
    <row r="1063" spans="17:22">
      <c r="Q1063" s="9"/>
      <c r="R1063" s="9"/>
      <c r="S1063" s="9"/>
      <c r="T1063" s="9"/>
      <c r="U1063" s="9"/>
      <c r="V1063" s="12"/>
    </row>
    <row r="1064" spans="17:22">
      <c r="Q1064" s="9"/>
      <c r="R1064" s="9"/>
      <c r="S1064" s="9"/>
      <c r="T1064" s="9"/>
      <c r="U1064" s="9"/>
      <c r="V1064" s="12"/>
    </row>
    <row r="1065" spans="17:22">
      <c r="Q1065" s="9"/>
      <c r="R1065" s="9"/>
      <c r="S1065" s="9"/>
      <c r="T1065" s="9"/>
      <c r="U1065" s="9"/>
      <c r="V1065" s="12"/>
    </row>
    <row r="1066" spans="17:22">
      <c r="Q1066" s="9"/>
      <c r="R1066" s="9"/>
      <c r="S1066" s="9"/>
      <c r="T1066" s="9"/>
      <c r="U1066" s="9"/>
      <c r="V1066" s="12"/>
    </row>
    <row r="1067" spans="17:22">
      <c r="Q1067" s="9"/>
      <c r="R1067" s="9"/>
      <c r="S1067" s="9"/>
      <c r="T1067" s="9"/>
      <c r="U1067" s="9"/>
      <c r="V1067" s="12"/>
    </row>
    <row r="1068" spans="17:22">
      <c r="Q1068" s="9"/>
      <c r="R1068" s="9"/>
      <c r="S1068" s="9"/>
      <c r="T1068" s="9"/>
      <c r="U1068" s="9"/>
      <c r="V1068" s="12"/>
    </row>
    <row r="1069" spans="17:22">
      <c r="Q1069" s="9"/>
      <c r="R1069" s="9"/>
      <c r="S1069" s="9"/>
      <c r="T1069" s="9"/>
      <c r="U1069" s="9"/>
      <c r="V1069" s="12"/>
    </row>
    <row r="1070" spans="17:22">
      <c r="Q1070" s="9"/>
      <c r="R1070" s="9"/>
      <c r="S1070" s="9"/>
      <c r="T1070" s="9"/>
      <c r="U1070" s="9"/>
      <c r="V1070" s="12"/>
    </row>
    <row r="1071" spans="17:22">
      <c r="Q1071" s="9"/>
      <c r="R1071" s="9"/>
      <c r="S1071" s="9"/>
      <c r="T1071" s="9"/>
      <c r="U1071" s="9"/>
      <c r="V1071" s="12"/>
    </row>
    <row r="1072" spans="17:22">
      <c r="Q1072" s="9"/>
      <c r="R1072" s="9"/>
      <c r="S1072" s="9"/>
      <c r="T1072" s="9"/>
      <c r="U1072" s="9"/>
      <c r="V1072" s="12"/>
    </row>
    <row r="1073" spans="17:22">
      <c r="Q1073" s="9"/>
      <c r="R1073" s="9"/>
      <c r="S1073" s="9"/>
      <c r="T1073" s="9"/>
      <c r="U1073" s="9"/>
      <c r="V1073" s="12"/>
    </row>
    <row r="1074" spans="17:22">
      <c r="Q1074" s="9"/>
      <c r="R1074" s="9"/>
      <c r="S1074" s="9"/>
      <c r="T1074" s="9"/>
      <c r="U1074" s="9"/>
      <c r="V1074" s="12"/>
    </row>
    <row r="1075" spans="17:22">
      <c r="Q1075" s="9"/>
      <c r="R1075" s="9"/>
      <c r="S1075" s="9"/>
      <c r="T1075" s="9"/>
      <c r="U1075" s="9"/>
      <c r="V1075" s="12"/>
    </row>
    <row r="1076" spans="17:22">
      <c r="Q1076" s="9"/>
      <c r="R1076" s="9"/>
      <c r="S1076" s="9"/>
      <c r="T1076" s="9"/>
      <c r="U1076" s="9"/>
      <c r="V1076" s="12"/>
    </row>
    <row r="1077" spans="17:22">
      <c r="Q1077" s="9"/>
      <c r="R1077" s="9"/>
      <c r="S1077" s="9"/>
      <c r="T1077" s="9"/>
      <c r="U1077" s="9"/>
      <c r="V1077" s="12"/>
    </row>
    <row r="1078" spans="17:22">
      <c r="Q1078" s="9"/>
      <c r="R1078" s="9"/>
      <c r="S1078" s="9"/>
      <c r="T1078" s="9"/>
      <c r="U1078" s="9"/>
      <c r="V1078" s="12"/>
    </row>
    <row r="1079" spans="17:22">
      <c r="Q1079" s="9"/>
      <c r="R1079" s="9"/>
      <c r="S1079" s="9"/>
      <c r="T1079" s="9"/>
      <c r="U1079" s="9"/>
      <c r="V1079" s="12"/>
    </row>
    <row r="1080" spans="17:22">
      <c r="Q1080" s="9"/>
      <c r="R1080" s="9"/>
      <c r="S1080" s="9"/>
      <c r="T1080" s="9"/>
      <c r="U1080" s="9"/>
      <c r="V1080" s="12"/>
    </row>
    <row r="1081" spans="17:22">
      <c r="Q1081" s="9"/>
      <c r="R1081" s="9"/>
      <c r="S1081" s="9"/>
      <c r="T1081" s="9"/>
      <c r="U1081" s="9"/>
      <c r="V1081" s="12"/>
    </row>
    <row r="1082" spans="17:22">
      <c r="Q1082" s="9"/>
      <c r="R1082" s="9"/>
      <c r="S1082" s="9"/>
      <c r="T1082" s="9"/>
      <c r="U1082" s="9"/>
      <c r="V1082" s="12"/>
    </row>
    <row r="1083" spans="17:22">
      <c r="Q1083" s="9"/>
      <c r="R1083" s="9"/>
      <c r="S1083" s="9"/>
      <c r="T1083" s="9"/>
      <c r="U1083" s="9"/>
      <c r="V1083" s="12"/>
    </row>
    <row r="1084" spans="17:22">
      <c r="Q1084" s="9"/>
      <c r="R1084" s="9"/>
      <c r="S1084" s="9"/>
      <c r="T1084" s="9"/>
      <c r="U1084" s="9"/>
      <c r="V1084" s="12"/>
    </row>
    <row r="1085" spans="17:22">
      <c r="Q1085" s="9"/>
      <c r="R1085" s="9"/>
      <c r="S1085" s="9"/>
      <c r="T1085" s="9"/>
      <c r="U1085" s="9"/>
      <c r="V1085" s="12"/>
    </row>
    <row r="1086" spans="17:22">
      <c r="Q1086" s="9"/>
      <c r="R1086" s="9"/>
      <c r="S1086" s="9"/>
      <c r="T1086" s="9"/>
      <c r="U1086" s="9"/>
      <c r="V1086" s="12"/>
    </row>
    <row r="1087" spans="17:22">
      <c r="Q1087" s="9"/>
      <c r="R1087" s="9"/>
      <c r="S1087" s="9"/>
      <c r="T1087" s="9"/>
      <c r="U1087" s="9"/>
      <c r="V1087" s="12"/>
    </row>
    <row r="1088" spans="17:22">
      <c r="Q1088" s="9"/>
      <c r="R1088" s="9"/>
      <c r="S1088" s="9"/>
      <c r="T1088" s="9"/>
      <c r="U1088" s="9"/>
      <c r="V1088" s="12"/>
    </row>
    <row r="1089" spans="17:22">
      <c r="Q1089" s="9"/>
      <c r="R1089" s="9"/>
      <c r="S1089" s="9"/>
      <c r="T1089" s="9"/>
      <c r="U1089" s="9"/>
      <c r="V1089" s="12"/>
    </row>
    <row r="1090" spans="17:22">
      <c r="Q1090" s="9"/>
      <c r="R1090" s="9"/>
      <c r="S1090" s="9"/>
      <c r="T1090" s="9"/>
      <c r="U1090" s="9"/>
      <c r="V1090" s="12"/>
    </row>
    <row r="1091" spans="17:22">
      <c r="Q1091" s="9"/>
      <c r="R1091" s="9"/>
      <c r="S1091" s="9"/>
      <c r="T1091" s="9"/>
      <c r="U1091" s="9"/>
      <c r="V1091" s="12"/>
    </row>
    <row r="1092" spans="17:22">
      <c r="Q1092" s="9"/>
      <c r="R1092" s="9"/>
      <c r="S1092" s="9"/>
      <c r="T1092" s="9"/>
      <c r="U1092" s="9"/>
      <c r="V1092" s="12"/>
    </row>
    <row r="1093" spans="17:22">
      <c r="Q1093" s="9"/>
      <c r="R1093" s="9"/>
      <c r="S1093" s="9"/>
      <c r="T1093" s="9"/>
      <c r="U1093" s="9"/>
      <c r="V1093" s="12"/>
    </row>
    <row r="1094" spans="17:22">
      <c r="Q1094" s="9"/>
      <c r="R1094" s="9"/>
      <c r="S1094" s="9"/>
      <c r="T1094" s="9"/>
      <c r="U1094" s="9"/>
      <c r="V1094" s="12"/>
    </row>
    <row r="1095" spans="17:22">
      <c r="Q1095" s="9"/>
      <c r="R1095" s="9"/>
      <c r="S1095" s="9"/>
      <c r="T1095" s="9"/>
      <c r="U1095" s="9"/>
      <c r="V1095" s="12"/>
    </row>
    <row r="1096" spans="17:22">
      <c r="Q1096" s="9"/>
      <c r="R1096" s="9"/>
      <c r="S1096" s="9"/>
      <c r="T1096" s="9"/>
      <c r="U1096" s="9"/>
      <c r="V1096" s="12"/>
    </row>
    <row r="1097" spans="17:22">
      <c r="Q1097" s="9"/>
      <c r="R1097" s="9"/>
      <c r="S1097" s="9"/>
      <c r="T1097" s="9"/>
      <c r="U1097" s="9"/>
      <c r="V1097" s="12"/>
    </row>
    <row r="1098" spans="17:22">
      <c r="Q1098" s="9"/>
      <c r="R1098" s="9"/>
      <c r="S1098" s="9"/>
      <c r="T1098" s="9"/>
      <c r="U1098" s="9"/>
      <c r="V1098" s="12"/>
    </row>
    <row r="1099" spans="17:22">
      <c r="Q1099" s="9"/>
      <c r="R1099" s="9"/>
      <c r="S1099" s="9"/>
      <c r="T1099" s="9"/>
      <c r="U1099" s="9"/>
      <c r="V1099" s="12"/>
    </row>
    <row r="1100" spans="17:22">
      <c r="Q1100" s="9"/>
      <c r="R1100" s="9"/>
      <c r="S1100" s="9"/>
      <c r="T1100" s="9"/>
      <c r="U1100" s="9"/>
      <c r="V1100" s="12"/>
    </row>
    <row r="1101" spans="17:22">
      <c r="Q1101" s="9"/>
      <c r="R1101" s="9"/>
      <c r="S1101" s="9"/>
      <c r="T1101" s="9"/>
      <c r="U1101" s="9"/>
      <c r="V1101" s="12"/>
    </row>
    <row r="1102" spans="17:22">
      <c r="Q1102" s="9"/>
      <c r="R1102" s="9"/>
      <c r="S1102" s="9"/>
      <c r="T1102" s="9"/>
      <c r="U1102" s="9"/>
      <c r="V1102" s="12"/>
    </row>
    <row r="1103" spans="17:22">
      <c r="Q1103" s="9"/>
      <c r="R1103" s="9"/>
      <c r="S1103" s="9"/>
      <c r="T1103" s="9"/>
      <c r="U1103" s="9"/>
      <c r="V1103" s="12"/>
    </row>
    <row r="1104" spans="17:22">
      <c r="Q1104" s="9"/>
      <c r="R1104" s="9"/>
      <c r="S1104" s="9"/>
      <c r="T1104" s="9"/>
      <c r="U1104" s="9"/>
      <c r="V1104" s="12"/>
    </row>
    <row r="1105" spans="17:22">
      <c r="Q1105" s="9"/>
      <c r="R1105" s="9"/>
      <c r="S1105" s="9"/>
      <c r="T1105" s="9"/>
      <c r="U1105" s="9"/>
      <c r="V1105" s="12"/>
    </row>
    <row r="1106" spans="17:22">
      <c r="Q1106" s="9"/>
      <c r="R1106" s="9"/>
      <c r="S1106" s="9"/>
      <c r="T1106" s="9"/>
      <c r="U1106" s="9"/>
      <c r="V1106" s="12"/>
    </row>
    <row r="1107" spans="17:22">
      <c r="Q1107" s="9"/>
      <c r="R1107" s="9"/>
      <c r="S1107" s="9"/>
      <c r="T1107" s="9"/>
      <c r="U1107" s="9"/>
      <c r="V1107" s="12"/>
    </row>
    <row r="1108" spans="17:22">
      <c r="Q1108" s="9"/>
      <c r="R1108" s="9"/>
      <c r="S1108" s="9"/>
      <c r="T1108" s="9"/>
      <c r="U1108" s="9"/>
      <c r="V1108" s="12"/>
    </row>
    <row r="1109" spans="17:22">
      <c r="Q1109" s="9"/>
      <c r="R1109" s="9"/>
      <c r="S1109" s="9"/>
      <c r="T1109" s="9"/>
      <c r="U1109" s="9"/>
      <c r="V1109" s="12"/>
    </row>
    <row r="1110" spans="17:22">
      <c r="Q1110" s="9"/>
      <c r="R1110" s="9"/>
      <c r="S1110" s="9"/>
      <c r="T1110" s="9"/>
      <c r="U1110" s="9"/>
      <c r="V1110" s="12"/>
    </row>
    <row r="1111" spans="17:22">
      <c r="Q1111" s="9"/>
      <c r="R1111" s="9"/>
      <c r="S1111" s="9"/>
      <c r="T1111" s="9"/>
      <c r="U1111" s="9"/>
      <c r="V1111" s="12"/>
    </row>
    <row r="1112" spans="17:22">
      <c r="Q1112" s="9"/>
      <c r="R1112" s="9"/>
      <c r="S1112" s="9"/>
      <c r="T1112" s="9"/>
      <c r="U1112" s="9"/>
      <c r="V1112" s="12"/>
    </row>
    <row r="1113" spans="17:22">
      <c r="Q1113" s="9"/>
      <c r="R1113" s="9"/>
      <c r="S1113" s="9"/>
      <c r="T1113" s="9"/>
      <c r="U1113" s="9"/>
      <c r="V1113" s="12"/>
    </row>
    <row r="1114" spans="17:22">
      <c r="Q1114" s="9"/>
      <c r="R1114" s="9"/>
      <c r="S1114" s="9"/>
      <c r="T1114" s="9"/>
      <c r="U1114" s="9"/>
      <c r="V1114" s="12"/>
    </row>
    <row r="1115" spans="17:22">
      <c r="Q1115" s="9"/>
      <c r="R1115" s="9"/>
      <c r="S1115" s="9"/>
      <c r="T1115" s="9"/>
      <c r="U1115" s="9"/>
      <c r="V1115" s="12"/>
    </row>
    <row r="1116" spans="17:22">
      <c r="Q1116" s="9"/>
      <c r="R1116" s="9"/>
      <c r="S1116" s="9"/>
      <c r="T1116" s="9"/>
      <c r="U1116" s="9"/>
      <c r="V1116" s="12"/>
    </row>
    <row r="1117" spans="17:22">
      <c r="Q1117" s="9"/>
      <c r="R1117" s="9"/>
      <c r="S1117" s="9"/>
      <c r="T1117" s="9"/>
      <c r="U1117" s="9"/>
      <c r="V1117" s="12"/>
    </row>
    <row r="1118" spans="17:22">
      <c r="Q1118" s="9"/>
      <c r="R1118" s="9"/>
      <c r="S1118" s="9"/>
      <c r="T1118" s="9"/>
      <c r="U1118" s="9"/>
      <c r="V1118" s="12"/>
    </row>
    <row r="1119" spans="17:22">
      <c r="Q1119" s="9"/>
      <c r="R1119" s="9"/>
      <c r="S1119" s="9"/>
      <c r="T1119" s="9"/>
      <c r="U1119" s="9"/>
      <c r="V1119" s="12"/>
    </row>
    <row r="1120" spans="17:22">
      <c r="Q1120" s="9"/>
      <c r="R1120" s="9"/>
      <c r="S1120" s="9"/>
      <c r="T1120" s="9"/>
      <c r="U1120" s="9"/>
      <c r="V1120" s="12"/>
    </row>
    <row r="1121" spans="17:22">
      <c r="Q1121" s="9"/>
      <c r="R1121" s="9"/>
      <c r="S1121" s="9"/>
      <c r="T1121" s="9"/>
      <c r="U1121" s="9"/>
      <c r="V1121" s="12"/>
    </row>
    <row r="1122" spans="17:22">
      <c r="Q1122" s="9"/>
      <c r="R1122" s="9"/>
      <c r="S1122" s="9"/>
      <c r="T1122" s="9"/>
      <c r="U1122" s="9"/>
      <c r="V1122" s="12"/>
    </row>
    <row r="1123" spans="17:22">
      <c r="Q1123" s="9"/>
      <c r="R1123" s="9"/>
      <c r="S1123" s="9"/>
      <c r="T1123" s="9"/>
      <c r="U1123" s="9"/>
      <c r="V1123" s="12"/>
    </row>
    <row r="1124" spans="17:22">
      <c r="Q1124" s="9"/>
      <c r="R1124" s="9"/>
      <c r="S1124" s="9"/>
      <c r="T1124" s="9"/>
      <c r="U1124" s="9"/>
      <c r="V1124" s="12"/>
    </row>
    <row r="1125" spans="17:22">
      <c r="Q1125" s="9"/>
      <c r="R1125" s="9"/>
      <c r="S1125" s="9"/>
      <c r="T1125" s="9"/>
      <c r="U1125" s="9"/>
      <c r="V1125" s="12"/>
    </row>
    <row r="1126" spans="17:22">
      <c r="Q1126" s="9"/>
      <c r="R1126" s="9"/>
      <c r="S1126" s="9"/>
      <c r="T1126" s="9"/>
      <c r="U1126" s="9"/>
      <c r="V1126" s="12"/>
    </row>
    <row r="1127" spans="17:22">
      <c r="Q1127" s="9"/>
      <c r="R1127" s="9"/>
      <c r="S1127" s="9"/>
      <c r="T1127" s="9"/>
      <c r="U1127" s="9"/>
      <c r="V1127" s="12"/>
    </row>
    <row r="1128" spans="17:22">
      <c r="Q1128" s="9"/>
      <c r="R1128" s="9"/>
      <c r="S1128" s="9"/>
      <c r="T1128" s="9"/>
      <c r="U1128" s="9"/>
      <c r="V1128" s="12"/>
    </row>
    <row r="1129" spans="17:22">
      <c r="Q1129" s="9"/>
      <c r="R1129" s="9"/>
      <c r="S1129" s="9"/>
      <c r="T1129" s="9"/>
      <c r="U1129" s="9"/>
      <c r="V1129" s="12"/>
    </row>
    <row r="1130" spans="17:22">
      <c r="Q1130" s="9"/>
      <c r="R1130" s="9"/>
      <c r="S1130" s="9"/>
      <c r="T1130" s="9"/>
      <c r="U1130" s="9"/>
      <c r="V1130" s="12"/>
    </row>
    <row r="1131" spans="17:22">
      <c r="Q1131" s="9"/>
      <c r="R1131" s="9"/>
      <c r="S1131" s="9"/>
      <c r="T1131" s="9"/>
      <c r="U1131" s="9"/>
      <c r="V1131" s="12"/>
    </row>
    <row r="1132" spans="17:22">
      <c r="Q1132" s="9"/>
      <c r="R1132" s="9"/>
      <c r="S1132" s="9"/>
      <c r="T1132" s="9"/>
      <c r="U1132" s="9"/>
      <c r="V1132" s="12"/>
    </row>
    <row r="1133" spans="17:22">
      <c r="Q1133" s="9"/>
      <c r="R1133" s="9"/>
      <c r="S1133" s="9"/>
      <c r="T1133" s="9"/>
      <c r="U1133" s="9"/>
      <c r="V1133" s="12"/>
    </row>
    <row r="1134" spans="17:22">
      <c r="Q1134" s="9"/>
      <c r="R1134" s="9"/>
      <c r="S1134" s="9"/>
      <c r="T1134" s="9"/>
      <c r="U1134" s="9"/>
      <c r="V1134" s="12"/>
    </row>
    <row r="1135" spans="17:22">
      <c r="Q1135" s="9"/>
      <c r="R1135" s="9"/>
      <c r="S1135" s="9"/>
      <c r="T1135" s="9"/>
      <c r="U1135" s="9"/>
      <c r="V1135" s="12"/>
    </row>
    <row r="1136" spans="17:22">
      <c r="Q1136" s="9"/>
      <c r="R1136" s="9"/>
      <c r="S1136" s="9"/>
      <c r="T1136" s="9"/>
      <c r="U1136" s="9"/>
      <c r="V1136" s="12"/>
    </row>
    <row r="1137" spans="17:22">
      <c r="Q1137" s="9"/>
      <c r="R1137" s="9"/>
      <c r="S1137" s="9"/>
      <c r="T1137" s="9"/>
      <c r="U1137" s="9"/>
      <c r="V1137" s="12"/>
    </row>
    <row r="1138" spans="17:22">
      <c r="Q1138" s="9"/>
      <c r="R1138" s="9"/>
      <c r="S1138" s="9"/>
      <c r="T1138" s="9"/>
      <c r="U1138" s="9"/>
      <c r="V1138" s="12"/>
    </row>
    <row r="1139" spans="17:22">
      <c r="Q1139" s="9"/>
      <c r="R1139" s="9"/>
      <c r="S1139" s="9"/>
      <c r="T1139" s="9"/>
      <c r="U1139" s="9"/>
      <c r="V1139" s="12"/>
    </row>
    <row r="1140" spans="17:22">
      <c r="Q1140" s="9"/>
      <c r="R1140" s="9"/>
      <c r="S1140" s="9"/>
      <c r="T1140" s="9"/>
      <c r="U1140" s="9"/>
      <c r="V1140" s="12"/>
    </row>
    <row r="1141" spans="17:22">
      <c r="Q1141" s="9"/>
      <c r="R1141" s="9"/>
      <c r="S1141" s="9"/>
      <c r="T1141" s="9"/>
      <c r="U1141" s="9"/>
      <c r="V1141" s="12"/>
    </row>
    <row r="1142" spans="17:22">
      <c r="Q1142" s="9"/>
      <c r="R1142" s="9"/>
      <c r="S1142" s="9"/>
      <c r="T1142" s="9"/>
      <c r="U1142" s="9"/>
      <c r="V1142" s="12"/>
    </row>
    <row r="1143" spans="17:22">
      <c r="Q1143" s="9"/>
      <c r="R1143" s="9"/>
      <c r="S1143" s="9"/>
      <c r="T1143" s="9"/>
      <c r="U1143" s="9"/>
      <c r="V1143" s="12"/>
    </row>
    <row r="1144" spans="17:22">
      <c r="Q1144" s="9"/>
      <c r="R1144" s="9"/>
      <c r="S1144" s="9"/>
      <c r="T1144" s="9"/>
      <c r="U1144" s="9"/>
      <c r="V1144" s="12"/>
    </row>
    <row r="1145" spans="17:22">
      <c r="Q1145" s="9"/>
      <c r="R1145" s="9"/>
      <c r="S1145" s="9"/>
      <c r="T1145" s="9"/>
      <c r="U1145" s="9"/>
      <c r="V1145" s="12"/>
    </row>
    <row r="1146" spans="17:22">
      <c r="Q1146" s="9"/>
      <c r="R1146" s="9"/>
      <c r="S1146" s="9"/>
      <c r="T1146" s="9"/>
      <c r="U1146" s="9"/>
      <c r="V1146" s="12"/>
    </row>
    <row r="1147" spans="17:22">
      <c r="Q1147" s="9"/>
      <c r="R1147" s="9"/>
      <c r="S1147" s="9"/>
      <c r="T1147" s="9"/>
      <c r="U1147" s="9"/>
      <c r="V1147" s="12"/>
    </row>
    <row r="1148" spans="17:22">
      <c r="Q1148" s="9"/>
      <c r="R1148" s="9"/>
      <c r="S1148" s="9"/>
      <c r="T1148" s="9"/>
      <c r="U1148" s="9"/>
      <c r="V1148" s="12"/>
    </row>
    <row r="1149" spans="17:22">
      <c r="Q1149" s="9"/>
      <c r="R1149" s="9"/>
      <c r="S1149" s="9"/>
      <c r="T1149" s="9"/>
      <c r="U1149" s="9"/>
      <c r="V1149" s="12"/>
    </row>
    <row r="1150" spans="17:22">
      <c r="Q1150" s="9"/>
      <c r="R1150" s="9"/>
      <c r="S1150" s="9"/>
      <c r="T1150" s="9"/>
      <c r="U1150" s="9"/>
      <c r="V1150" s="12"/>
    </row>
    <row r="1151" spans="17:22">
      <c r="Q1151" s="9"/>
      <c r="R1151" s="9"/>
      <c r="S1151" s="9"/>
      <c r="T1151" s="9"/>
      <c r="U1151" s="9"/>
      <c r="V1151" s="12"/>
    </row>
    <row r="1152" spans="17:22">
      <c r="Q1152" s="9"/>
      <c r="R1152" s="9"/>
      <c r="S1152" s="9"/>
      <c r="T1152" s="9"/>
      <c r="U1152" s="9"/>
      <c r="V1152" s="12"/>
    </row>
    <row r="1153" spans="17:22">
      <c r="Q1153" s="9"/>
      <c r="R1153" s="9"/>
      <c r="S1153" s="9"/>
      <c r="T1153" s="9"/>
      <c r="U1153" s="9"/>
      <c r="V1153" s="12"/>
    </row>
    <row r="1154" spans="17:22">
      <c r="Q1154" s="9"/>
      <c r="R1154" s="9"/>
      <c r="S1154" s="9"/>
      <c r="T1154" s="9"/>
      <c r="U1154" s="9"/>
      <c r="V1154" s="12"/>
    </row>
    <row r="1155" spans="17:22">
      <c r="Q1155" s="9"/>
      <c r="R1155" s="9"/>
      <c r="S1155" s="9"/>
      <c r="T1155" s="9"/>
      <c r="U1155" s="9"/>
      <c r="V1155" s="12"/>
    </row>
    <row r="1156" spans="17:22">
      <c r="Q1156" s="9"/>
      <c r="R1156" s="9"/>
      <c r="S1156" s="9"/>
      <c r="T1156" s="9"/>
      <c r="U1156" s="9"/>
      <c r="V1156" s="12"/>
    </row>
    <row r="1157" spans="17:22">
      <c r="Q1157" s="9"/>
      <c r="R1157" s="9"/>
      <c r="S1157" s="9"/>
      <c r="T1157" s="9"/>
      <c r="U1157" s="9"/>
      <c r="V1157" s="12"/>
    </row>
    <row r="1158" spans="17:22">
      <c r="Q1158" s="9"/>
      <c r="R1158" s="9"/>
      <c r="S1158" s="9"/>
      <c r="T1158" s="9"/>
      <c r="U1158" s="9"/>
      <c r="V1158" s="12"/>
    </row>
    <row r="1159" spans="17:22">
      <c r="Q1159" s="9"/>
      <c r="R1159" s="9"/>
      <c r="S1159" s="9"/>
      <c r="T1159" s="9"/>
      <c r="U1159" s="9"/>
      <c r="V1159" s="12"/>
    </row>
    <row r="1160" spans="17:22">
      <c r="Q1160" s="9"/>
      <c r="R1160" s="9"/>
      <c r="S1160" s="9"/>
      <c r="T1160" s="9"/>
      <c r="U1160" s="9"/>
      <c r="V1160" s="12"/>
    </row>
    <row r="1161" spans="17:22">
      <c r="Q1161" s="9"/>
      <c r="R1161" s="9"/>
      <c r="S1161" s="9"/>
      <c r="T1161" s="9"/>
      <c r="U1161" s="9"/>
      <c r="V1161" s="12"/>
    </row>
    <row r="1162" spans="17:22">
      <c r="Q1162" s="9"/>
      <c r="R1162" s="9"/>
      <c r="S1162" s="9"/>
      <c r="T1162" s="9"/>
      <c r="U1162" s="9"/>
      <c r="V1162" s="12"/>
    </row>
    <row r="1163" spans="17:22">
      <c r="Q1163" s="9"/>
      <c r="R1163" s="9"/>
      <c r="S1163" s="9"/>
      <c r="T1163" s="9"/>
      <c r="U1163" s="9"/>
      <c r="V1163" s="12"/>
    </row>
    <row r="1164" spans="17:22">
      <c r="Q1164" s="9"/>
      <c r="R1164" s="9"/>
      <c r="S1164" s="9"/>
      <c r="T1164" s="9"/>
      <c r="U1164" s="9"/>
      <c r="V1164" s="12"/>
    </row>
    <row r="1165" spans="17:22">
      <c r="Q1165" s="9"/>
      <c r="R1165" s="9"/>
      <c r="S1165" s="9"/>
      <c r="T1165" s="9"/>
      <c r="U1165" s="9"/>
      <c r="V1165" s="12"/>
    </row>
    <row r="1166" spans="17:22">
      <c r="Q1166" s="9"/>
      <c r="R1166" s="9"/>
      <c r="S1166" s="9"/>
      <c r="T1166" s="9"/>
      <c r="U1166" s="9"/>
      <c r="V1166" s="12"/>
    </row>
    <row r="1167" spans="17:22">
      <c r="Q1167" s="9"/>
      <c r="R1167" s="9"/>
      <c r="S1167" s="9"/>
      <c r="T1167" s="9"/>
      <c r="U1167" s="9"/>
      <c r="V1167" s="12"/>
    </row>
    <row r="1168" spans="17:22">
      <c r="Q1168" s="9"/>
      <c r="R1168" s="9"/>
      <c r="S1168" s="9"/>
      <c r="T1168" s="9"/>
      <c r="U1168" s="9"/>
      <c r="V1168" s="12"/>
    </row>
    <row r="1169" spans="17:22">
      <c r="Q1169" s="9"/>
      <c r="R1169" s="9"/>
      <c r="S1169" s="9"/>
      <c r="T1169" s="9"/>
      <c r="U1169" s="9"/>
      <c r="V1169" s="12"/>
    </row>
    <row r="1170" spans="17:22">
      <c r="Q1170" s="9"/>
      <c r="R1170" s="9"/>
      <c r="S1170" s="9"/>
      <c r="T1170" s="9"/>
      <c r="U1170" s="9"/>
      <c r="V1170" s="12"/>
    </row>
    <row r="1171" spans="17:22">
      <c r="Q1171" s="9"/>
      <c r="R1171" s="9"/>
      <c r="S1171" s="9"/>
      <c r="T1171" s="9"/>
      <c r="U1171" s="9"/>
      <c r="V1171" s="12"/>
    </row>
    <row r="1172" spans="17:22">
      <c r="Q1172" s="9"/>
      <c r="R1172" s="9"/>
      <c r="S1172" s="9"/>
      <c r="T1172" s="9"/>
      <c r="U1172" s="9"/>
      <c r="V1172" s="12"/>
    </row>
    <row r="1173" spans="17:22">
      <c r="Q1173" s="9"/>
      <c r="R1173" s="9"/>
      <c r="S1173" s="9"/>
      <c r="T1173" s="9"/>
      <c r="U1173" s="9"/>
      <c r="V1173" s="12"/>
    </row>
    <row r="1174" spans="17:22">
      <c r="Q1174" s="9"/>
      <c r="R1174" s="9"/>
      <c r="S1174" s="9"/>
      <c r="T1174" s="9"/>
      <c r="U1174" s="9"/>
      <c r="V1174" s="12"/>
    </row>
    <row r="1175" spans="17:22">
      <c r="Q1175" s="9"/>
      <c r="R1175" s="9"/>
      <c r="S1175" s="9"/>
      <c r="T1175" s="9"/>
      <c r="U1175" s="9"/>
      <c r="V1175" s="12"/>
    </row>
    <row r="1176" spans="17:22">
      <c r="Q1176" s="9"/>
      <c r="R1176" s="9"/>
      <c r="S1176" s="9"/>
      <c r="T1176" s="9"/>
      <c r="U1176" s="9"/>
      <c r="V1176" s="12"/>
    </row>
    <row r="1177" spans="17:22">
      <c r="Q1177" s="9"/>
      <c r="R1177" s="9"/>
      <c r="S1177" s="9"/>
      <c r="T1177" s="9"/>
      <c r="U1177" s="9"/>
      <c r="V1177" s="12"/>
    </row>
    <row r="1178" spans="17:22">
      <c r="Q1178" s="9"/>
      <c r="R1178" s="9"/>
      <c r="S1178" s="9"/>
      <c r="T1178" s="9"/>
      <c r="U1178" s="9"/>
      <c r="V1178" s="12"/>
    </row>
    <row r="1179" spans="17:22">
      <c r="Q1179" s="9"/>
      <c r="R1179" s="9"/>
      <c r="S1179" s="9"/>
      <c r="T1179" s="9"/>
      <c r="U1179" s="9"/>
      <c r="V1179" s="12"/>
    </row>
    <row r="1180" spans="17:22">
      <c r="Q1180" s="9"/>
      <c r="R1180" s="9"/>
      <c r="S1180" s="9"/>
      <c r="T1180" s="9"/>
      <c r="U1180" s="9"/>
      <c r="V1180" s="12"/>
    </row>
    <row r="1181" spans="17:22">
      <c r="Q1181" s="9"/>
      <c r="R1181" s="9"/>
      <c r="S1181" s="9"/>
      <c r="T1181" s="9"/>
      <c r="U1181" s="9"/>
      <c r="V1181" s="12"/>
    </row>
    <row r="1182" spans="17:22">
      <c r="Q1182" s="9"/>
      <c r="R1182" s="9"/>
      <c r="S1182" s="9"/>
      <c r="T1182" s="9"/>
      <c r="U1182" s="9"/>
      <c r="V1182" s="12"/>
    </row>
    <row r="1183" spans="17:22">
      <c r="Q1183" s="9"/>
      <c r="R1183" s="9"/>
      <c r="S1183" s="9"/>
      <c r="T1183" s="9"/>
      <c r="U1183" s="9"/>
      <c r="V1183" s="12"/>
    </row>
    <row r="1184" spans="17:22">
      <c r="Q1184" s="9"/>
      <c r="R1184" s="9"/>
      <c r="S1184" s="9"/>
      <c r="T1184" s="9"/>
      <c r="U1184" s="9"/>
      <c r="V1184" s="12"/>
    </row>
    <row r="1185" spans="17:22">
      <c r="Q1185" s="9"/>
      <c r="R1185" s="9"/>
      <c r="S1185" s="9"/>
      <c r="T1185" s="9"/>
      <c r="U1185" s="9"/>
      <c r="V1185" s="12"/>
    </row>
    <row r="1186" spans="17:22">
      <c r="Q1186" s="9"/>
      <c r="R1186" s="9"/>
      <c r="S1186" s="9"/>
      <c r="T1186" s="9"/>
      <c r="U1186" s="9"/>
      <c r="V1186" s="12"/>
    </row>
    <row r="1187" spans="17:22">
      <c r="Q1187" s="9"/>
      <c r="R1187" s="9"/>
      <c r="S1187" s="9"/>
      <c r="T1187" s="9"/>
      <c r="U1187" s="9"/>
      <c r="V1187" s="12"/>
    </row>
    <row r="1188" spans="17:22">
      <c r="Q1188" s="9"/>
      <c r="R1188" s="9"/>
      <c r="S1188" s="9"/>
      <c r="T1188" s="9"/>
      <c r="U1188" s="9"/>
      <c r="V1188" s="12"/>
    </row>
    <row r="1189" spans="17:22">
      <c r="Q1189" s="9"/>
      <c r="R1189" s="9"/>
      <c r="S1189" s="9"/>
      <c r="T1189" s="9"/>
      <c r="U1189" s="9"/>
      <c r="V1189" s="12"/>
    </row>
    <row r="1190" spans="17:22">
      <c r="Q1190" s="9"/>
      <c r="R1190" s="9"/>
      <c r="S1190" s="9"/>
      <c r="T1190" s="9"/>
      <c r="U1190" s="9"/>
      <c r="V1190" s="12"/>
    </row>
    <row r="1191" spans="17:22">
      <c r="Q1191" s="9"/>
      <c r="R1191" s="9"/>
      <c r="S1191" s="9"/>
      <c r="T1191" s="9"/>
      <c r="U1191" s="9"/>
      <c r="V1191" s="12"/>
    </row>
    <row r="1192" spans="17:22">
      <c r="Q1192" s="9"/>
      <c r="R1192" s="9"/>
      <c r="S1192" s="9"/>
      <c r="T1192" s="9"/>
      <c r="U1192" s="9"/>
      <c r="V1192" s="12"/>
    </row>
    <row r="1193" spans="17:22">
      <c r="Q1193" s="9"/>
      <c r="R1193" s="9"/>
      <c r="S1193" s="9"/>
      <c r="T1193" s="9"/>
      <c r="U1193" s="9"/>
      <c r="V1193" s="12"/>
    </row>
    <row r="1194" spans="17:22">
      <c r="Q1194" s="9"/>
      <c r="R1194" s="9"/>
      <c r="S1194" s="9"/>
      <c r="T1194" s="9"/>
      <c r="U1194" s="9"/>
      <c r="V1194" s="12"/>
    </row>
    <row r="1195" spans="17:22">
      <c r="Q1195" s="9"/>
      <c r="R1195" s="9"/>
      <c r="S1195" s="9"/>
      <c r="T1195" s="9"/>
      <c r="U1195" s="9"/>
      <c r="V1195" s="12"/>
    </row>
    <row r="1196" spans="17:22">
      <c r="Q1196" s="9"/>
      <c r="R1196" s="9"/>
      <c r="S1196" s="9"/>
      <c r="T1196" s="9"/>
      <c r="U1196" s="9"/>
      <c r="V1196" s="12"/>
    </row>
    <row r="1197" spans="17:22">
      <c r="Q1197" s="9"/>
      <c r="R1197" s="9"/>
      <c r="S1197" s="9"/>
      <c r="T1197" s="9"/>
      <c r="U1197" s="9"/>
      <c r="V1197" s="12"/>
    </row>
    <row r="1198" spans="17:22">
      <c r="Q1198" s="9"/>
      <c r="R1198" s="9"/>
      <c r="S1198" s="9"/>
      <c r="T1198" s="9"/>
      <c r="U1198" s="9"/>
      <c r="V1198" s="12"/>
    </row>
    <row r="1199" spans="17:22">
      <c r="Q1199" s="9"/>
      <c r="R1199" s="9"/>
      <c r="S1199" s="9"/>
      <c r="T1199" s="9"/>
      <c r="U1199" s="9"/>
      <c r="V1199" s="12"/>
    </row>
    <row r="1200" spans="17:22">
      <c r="Q1200" s="9"/>
      <c r="R1200" s="9"/>
      <c r="S1200" s="9"/>
      <c r="T1200" s="9"/>
      <c r="U1200" s="9"/>
      <c r="V1200" s="12"/>
    </row>
    <row r="1201" spans="17:22">
      <c r="Q1201" s="9"/>
      <c r="R1201" s="9"/>
      <c r="S1201" s="9"/>
      <c r="T1201" s="9"/>
      <c r="U1201" s="9"/>
      <c r="V1201" s="12"/>
    </row>
    <row r="1202" spans="17:22">
      <c r="Q1202" s="9"/>
      <c r="R1202" s="9"/>
      <c r="S1202" s="9"/>
      <c r="T1202" s="9"/>
      <c r="U1202" s="9"/>
      <c r="V1202" s="12"/>
    </row>
    <row r="1203" spans="17:22">
      <c r="Q1203" s="9"/>
      <c r="R1203" s="9"/>
      <c r="S1203" s="9"/>
      <c r="T1203" s="9"/>
      <c r="U1203" s="9"/>
      <c r="V1203" s="12"/>
    </row>
    <row r="1204" spans="17:22">
      <c r="Q1204" s="9"/>
      <c r="R1204" s="9"/>
      <c r="S1204" s="9"/>
      <c r="T1204" s="9"/>
      <c r="U1204" s="9"/>
      <c r="V1204" s="12"/>
    </row>
    <row r="1205" spans="17:22">
      <c r="Q1205" s="9"/>
      <c r="R1205" s="9"/>
      <c r="S1205" s="9"/>
      <c r="T1205" s="9"/>
      <c r="U1205" s="9"/>
      <c r="V1205" s="12"/>
    </row>
    <row r="1206" spans="17:22">
      <c r="Q1206" s="9"/>
      <c r="R1206" s="9"/>
      <c r="S1206" s="9"/>
      <c r="T1206" s="9"/>
      <c r="U1206" s="9"/>
      <c r="V1206" s="12"/>
    </row>
    <row r="1207" spans="17:22">
      <c r="Q1207" s="9"/>
      <c r="R1207" s="9"/>
      <c r="S1207" s="9"/>
      <c r="T1207" s="9"/>
      <c r="U1207" s="9"/>
      <c r="V1207" s="12"/>
    </row>
    <row r="1208" spans="17:22">
      <c r="Q1208" s="9"/>
      <c r="R1208" s="9"/>
      <c r="S1208" s="9"/>
      <c r="T1208" s="9"/>
      <c r="U1208" s="9"/>
      <c r="V1208" s="12"/>
    </row>
    <row r="1209" spans="17:22">
      <c r="Q1209" s="9"/>
      <c r="R1209" s="9"/>
      <c r="S1209" s="9"/>
      <c r="T1209" s="9"/>
      <c r="U1209" s="9"/>
      <c r="V1209" s="12"/>
    </row>
    <row r="1210" spans="17:22">
      <c r="Q1210" s="9"/>
      <c r="R1210" s="9"/>
      <c r="S1210" s="9"/>
      <c r="T1210" s="9"/>
      <c r="U1210" s="9"/>
      <c r="V1210" s="12"/>
    </row>
    <row r="1211" spans="17:22">
      <c r="Q1211" s="9"/>
      <c r="R1211" s="9"/>
      <c r="S1211" s="9"/>
      <c r="T1211" s="9"/>
      <c r="U1211" s="9"/>
      <c r="V1211" s="12"/>
    </row>
    <row r="1212" spans="17:22">
      <c r="Q1212" s="9"/>
      <c r="R1212" s="9"/>
      <c r="S1212" s="9"/>
      <c r="T1212" s="9"/>
      <c r="U1212" s="9"/>
      <c r="V1212" s="12"/>
    </row>
    <row r="1213" spans="17:22">
      <c r="Q1213" s="9"/>
      <c r="R1213" s="9"/>
      <c r="S1213" s="9"/>
      <c r="T1213" s="9"/>
      <c r="U1213" s="9"/>
      <c r="V1213" s="12"/>
    </row>
    <row r="1214" spans="17:22">
      <c r="Q1214" s="9"/>
      <c r="R1214" s="9"/>
      <c r="S1214" s="9"/>
      <c r="T1214" s="9"/>
      <c r="U1214" s="9"/>
      <c r="V1214" s="12"/>
    </row>
    <row r="1215" spans="17:22">
      <c r="Q1215" s="9"/>
      <c r="R1215" s="9"/>
      <c r="S1215" s="9"/>
      <c r="T1215" s="9"/>
      <c r="U1215" s="9"/>
      <c r="V1215" s="12"/>
    </row>
    <row r="1216" spans="17:22">
      <c r="Q1216" s="9"/>
      <c r="R1216" s="9"/>
      <c r="S1216" s="9"/>
      <c r="T1216" s="9"/>
      <c r="U1216" s="9"/>
      <c r="V1216" s="12"/>
    </row>
    <row r="1217" spans="17:22">
      <c r="Q1217" s="9"/>
      <c r="R1217" s="9"/>
      <c r="S1217" s="9"/>
      <c r="T1217" s="9"/>
      <c r="U1217" s="9"/>
      <c r="V1217" s="12"/>
    </row>
    <row r="1218" spans="17:22">
      <c r="Q1218" s="9"/>
      <c r="R1218" s="9"/>
      <c r="S1218" s="9"/>
      <c r="T1218" s="9"/>
      <c r="U1218" s="9"/>
      <c r="V1218" s="12"/>
    </row>
    <row r="1219" spans="17:22">
      <c r="Q1219" s="9"/>
      <c r="R1219" s="9"/>
      <c r="S1219" s="9"/>
      <c r="T1219" s="9"/>
      <c r="U1219" s="9"/>
      <c r="V1219" s="12"/>
    </row>
    <row r="1220" spans="17:22">
      <c r="Q1220" s="9"/>
      <c r="R1220" s="9"/>
      <c r="S1220" s="9"/>
      <c r="T1220" s="9"/>
      <c r="U1220" s="9"/>
      <c r="V1220" s="12"/>
    </row>
    <row r="1221" spans="17:22">
      <c r="Q1221" s="9"/>
      <c r="R1221" s="9"/>
      <c r="S1221" s="9"/>
      <c r="T1221" s="9"/>
      <c r="U1221" s="9"/>
      <c r="V1221" s="12"/>
    </row>
    <row r="1222" spans="17:22">
      <c r="Q1222" s="9"/>
      <c r="R1222" s="9"/>
      <c r="S1222" s="9"/>
      <c r="T1222" s="9"/>
      <c r="U1222" s="9"/>
      <c r="V1222" s="12"/>
    </row>
    <row r="1223" spans="17:22">
      <c r="Q1223" s="9"/>
      <c r="R1223" s="9"/>
      <c r="S1223" s="9"/>
      <c r="T1223" s="9"/>
      <c r="U1223" s="9"/>
      <c r="V1223" s="12"/>
    </row>
    <row r="1224" spans="17:22">
      <c r="Q1224" s="9"/>
      <c r="R1224" s="9"/>
      <c r="S1224" s="9"/>
      <c r="T1224" s="9"/>
      <c r="U1224" s="9"/>
      <c r="V1224" s="12"/>
    </row>
    <row r="1225" spans="17:22">
      <c r="Q1225" s="9"/>
      <c r="R1225" s="9"/>
      <c r="S1225" s="9"/>
      <c r="T1225" s="9"/>
      <c r="U1225" s="9"/>
      <c r="V1225" s="12"/>
    </row>
    <row r="1226" spans="17:22">
      <c r="Q1226" s="9"/>
      <c r="R1226" s="9"/>
      <c r="S1226" s="9"/>
      <c r="T1226" s="9"/>
      <c r="U1226" s="9"/>
      <c r="V1226" s="12"/>
    </row>
    <row r="1227" spans="17:22">
      <c r="Q1227" s="9"/>
      <c r="R1227" s="9"/>
      <c r="S1227" s="9"/>
      <c r="T1227" s="9"/>
      <c r="U1227" s="9"/>
      <c r="V1227" s="12"/>
    </row>
    <row r="1228" spans="17:22">
      <c r="Q1228" s="9"/>
      <c r="R1228" s="9"/>
      <c r="S1228" s="9"/>
      <c r="T1228" s="9"/>
      <c r="U1228" s="9"/>
      <c r="V1228" s="12"/>
    </row>
    <row r="1229" spans="17:22">
      <c r="Q1229" s="9"/>
      <c r="R1229" s="9"/>
      <c r="S1229" s="9"/>
      <c r="T1229" s="9"/>
      <c r="U1229" s="9"/>
      <c r="V1229" s="12"/>
    </row>
    <row r="1230" spans="17:22">
      <c r="Q1230" s="9"/>
      <c r="R1230" s="9"/>
      <c r="S1230" s="9"/>
      <c r="T1230" s="9"/>
      <c r="U1230" s="9"/>
      <c r="V1230" s="12"/>
    </row>
    <row r="1231" spans="17:22">
      <c r="Q1231" s="9"/>
      <c r="R1231" s="9"/>
      <c r="S1231" s="9"/>
      <c r="T1231" s="9"/>
      <c r="U1231" s="9"/>
      <c r="V1231" s="12"/>
    </row>
    <row r="1232" spans="17:22">
      <c r="Q1232" s="9"/>
      <c r="R1232" s="9"/>
      <c r="S1232" s="9"/>
      <c r="T1232" s="9"/>
      <c r="U1232" s="9"/>
      <c r="V1232" s="12"/>
    </row>
    <row r="1233" spans="17:22">
      <c r="Q1233" s="9"/>
      <c r="R1233" s="9"/>
      <c r="S1233" s="9"/>
      <c r="T1233" s="9"/>
      <c r="U1233" s="9"/>
      <c r="V1233" s="12"/>
    </row>
    <row r="1234" spans="17:22">
      <c r="Q1234" s="9"/>
      <c r="R1234" s="9"/>
      <c r="S1234" s="9"/>
      <c r="T1234" s="9"/>
      <c r="U1234" s="9"/>
      <c r="V1234" s="12"/>
    </row>
    <row r="1235" spans="17:22">
      <c r="Q1235" s="9"/>
      <c r="R1235" s="9"/>
      <c r="S1235" s="9"/>
      <c r="T1235" s="9"/>
      <c r="U1235" s="9"/>
      <c r="V1235" s="12"/>
    </row>
    <row r="1236" spans="17:22">
      <c r="Q1236" s="9"/>
      <c r="R1236" s="9"/>
      <c r="S1236" s="9"/>
      <c r="T1236" s="9"/>
      <c r="U1236" s="9"/>
      <c r="V1236" s="12"/>
    </row>
    <row r="1237" spans="17:22">
      <c r="Q1237" s="9"/>
      <c r="R1237" s="9"/>
      <c r="S1237" s="9"/>
      <c r="T1237" s="9"/>
      <c r="U1237" s="9"/>
      <c r="V1237" s="12"/>
    </row>
    <row r="1238" spans="17:22">
      <c r="Q1238" s="9"/>
      <c r="R1238" s="9"/>
      <c r="S1238" s="9"/>
      <c r="T1238" s="9"/>
      <c r="U1238" s="9"/>
      <c r="V1238" s="12"/>
    </row>
    <row r="1239" spans="17:22">
      <c r="Q1239" s="9"/>
      <c r="R1239" s="9"/>
      <c r="S1239" s="9"/>
      <c r="T1239" s="9"/>
      <c r="U1239" s="9"/>
      <c r="V1239" s="12"/>
    </row>
    <row r="1240" spans="17:22">
      <c r="Q1240" s="9"/>
      <c r="R1240" s="9"/>
      <c r="S1240" s="9"/>
      <c r="T1240" s="9"/>
      <c r="U1240" s="9"/>
      <c r="V1240" s="12"/>
    </row>
    <row r="1241" spans="17:22">
      <c r="Q1241" s="9"/>
      <c r="R1241" s="9"/>
      <c r="S1241" s="9"/>
      <c r="T1241" s="9"/>
      <c r="U1241" s="9"/>
      <c r="V1241" s="12"/>
    </row>
    <row r="1242" spans="17:22">
      <c r="Q1242" s="9"/>
      <c r="R1242" s="9"/>
      <c r="S1242" s="9"/>
      <c r="T1242" s="9"/>
      <c r="U1242" s="9"/>
      <c r="V1242" s="12"/>
    </row>
    <row r="1243" spans="17:22">
      <c r="Q1243" s="9"/>
      <c r="R1243" s="9"/>
      <c r="S1243" s="9"/>
      <c r="T1243" s="9"/>
      <c r="U1243" s="9"/>
      <c r="V1243" s="12"/>
    </row>
    <row r="1244" spans="17:22">
      <c r="Q1244" s="9"/>
      <c r="R1244" s="9"/>
      <c r="S1244" s="9"/>
      <c r="T1244" s="9"/>
      <c r="U1244" s="9"/>
      <c r="V1244" s="12"/>
    </row>
    <row r="1245" spans="17:22">
      <c r="Q1245" s="9"/>
      <c r="R1245" s="9"/>
      <c r="S1245" s="9"/>
      <c r="T1245" s="9"/>
      <c r="U1245" s="9"/>
      <c r="V1245" s="12"/>
    </row>
    <row r="1246" spans="17:22">
      <c r="Q1246" s="9"/>
      <c r="R1246" s="9"/>
      <c r="S1246" s="9"/>
      <c r="T1246" s="9"/>
      <c r="U1246" s="9"/>
      <c r="V1246" s="12"/>
    </row>
    <row r="1247" spans="17:22">
      <c r="Q1247" s="9"/>
      <c r="R1247" s="9"/>
      <c r="S1247" s="9"/>
      <c r="T1247" s="9"/>
      <c r="U1247" s="9"/>
      <c r="V1247" s="12"/>
    </row>
    <row r="1248" spans="17:22">
      <c r="Q1248" s="9"/>
      <c r="R1248" s="9"/>
      <c r="S1248" s="9"/>
      <c r="T1248" s="9"/>
      <c r="U1248" s="9"/>
      <c r="V1248" s="12"/>
    </row>
    <row r="1249" spans="17:22">
      <c r="Q1249" s="9"/>
      <c r="R1249" s="9"/>
      <c r="S1249" s="9"/>
      <c r="T1249" s="9"/>
      <c r="U1249" s="9"/>
      <c r="V1249" s="12"/>
    </row>
    <row r="1250" spans="17:22">
      <c r="Q1250" s="9"/>
      <c r="R1250" s="9"/>
      <c r="S1250" s="9"/>
      <c r="T1250" s="9"/>
      <c r="U1250" s="9"/>
      <c r="V1250" s="12"/>
    </row>
    <row r="1251" spans="17:22">
      <c r="Q1251" s="9"/>
      <c r="R1251" s="9"/>
      <c r="S1251" s="9"/>
      <c r="T1251" s="9"/>
      <c r="U1251" s="9"/>
      <c r="V1251" s="12"/>
    </row>
    <row r="1252" spans="17:22">
      <c r="Q1252" s="9"/>
      <c r="R1252" s="9"/>
      <c r="S1252" s="9"/>
      <c r="T1252" s="9"/>
      <c r="U1252" s="9"/>
      <c r="V1252" s="12"/>
    </row>
    <row r="1253" spans="17:22">
      <c r="Q1253" s="9"/>
      <c r="R1253" s="9"/>
      <c r="S1253" s="9"/>
      <c r="T1253" s="9"/>
      <c r="U1253" s="9"/>
      <c r="V1253" s="12"/>
    </row>
    <row r="1254" spans="17:22">
      <c r="Q1254" s="9"/>
      <c r="R1254" s="9"/>
      <c r="S1254" s="9"/>
      <c r="T1254" s="9"/>
      <c r="U1254" s="9"/>
      <c r="V1254" s="12"/>
    </row>
    <row r="1255" spans="17:22">
      <c r="Q1255" s="9"/>
      <c r="R1255" s="9"/>
      <c r="S1255" s="9"/>
      <c r="T1255" s="9"/>
      <c r="U1255" s="9"/>
      <c r="V1255" s="12"/>
    </row>
    <row r="1256" spans="17:22">
      <c r="Q1256" s="9"/>
      <c r="R1256" s="9"/>
      <c r="S1256" s="9"/>
      <c r="T1256" s="9"/>
      <c r="U1256" s="9"/>
      <c r="V1256" s="12"/>
    </row>
    <row r="1257" spans="17:22">
      <c r="Q1257" s="9"/>
      <c r="R1257" s="9"/>
      <c r="S1257" s="9"/>
      <c r="T1257" s="9"/>
      <c r="U1257" s="9"/>
      <c r="V1257" s="12"/>
    </row>
    <row r="1258" spans="17:22">
      <c r="Q1258" s="9"/>
      <c r="R1258" s="9"/>
      <c r="S1258" s="9"/>
      <c r="T1258" s="9"/>
      <c r="U1258" s="9"/>
      <c r="V1258" s="12"/>
    </row>
    <row r="1259" spans="17:22">
      <c r="Q1259" s="9"/>
      <c r="R1259" s="9"/>
      <c r="S1259" s="9"/>
      <c r="T1259" s="9"/>
      <c r="U1259" s="9"/>
      <c r="V1259" s="12"/>
    </row>
    <row r="1260" spans="17:22">
      <c r="Q1260" s="9"/>
      <c r="R1260" s="9"/>
      <c r="S1260" s="9"/>
      <c r="T1260" s="9"/>
      <c r="U1260" s="9"/>
      <c r="V1260" s="12"/>
    </row>
    <row r="1261" spans="17:22">
      <c r="Q1261" s="9"/>
      <c r="R1261" s="9"/>
      <c r="S1261" s="9"/>
      <c r="T1261" s="9"/>
      <c r="U1261" s="9"/>
      <c r="V1261" s="12"/>
    </row>
    <row r="1262" spans="17:22">
      <c r="Q1262" s="9"/>
      <c r="R1262" s="9"/>
      <c r="S1262" s="9"/>
      <c r="T1262" s="9"/>
      <c r="U1262" s="9"/>
      <c r="V1262" s="12"/>
    </row>
    <row r="1263" spans="17:22">
      <c r="Q1263" s="9"/>
      <c r="R1263" s="9"/>
      <c r="S1263" s="9"/>
      <c r="T1263" s="9"/>
      <c r="U1263" s="9"/>
      <c r="V1263" s="12"/>
    </row>
    <row r="1264" spans="17:22">
      <c r="Q1264" s="9"/>
      <c r="R1264" s="9"/>
      <c r="S1264" s="9"/>
      <c r="T1264" s="9"/>
      <c r="U1264" s="9"/>
      <c r="V1264" s="12"/>
    </row>
    <row r="1265" spans="17:22">
      <c r="Q1265" s="9"/>
      <c r="R1265" s="9"/>
      <c r="S1265" s="9"/>
      <c r="T1265" s="9"/>
      <c r="U1265" s="9"/>
      <c r="V1265" s="12"/>
    </row>
    <row r="1266" spans="17:22">
      <c r="Q1266" s="9"/>
      <c r="R1266" s="9"/>
      <c r="S1266" s="9"/>
      <c r="T1266" s="9"/>
      <c r="U1266" s="9"/>
      <c r="V1266" s="12"/>
    </row>
    <row r="1267" spans="17:22">
      <c r="Q1267" s="9"/>
      <c r="R1267" s="9"/>
      <c r="S1267" s="9"/>
      <c r="T1267" s="9"/>
      <c r="U1267" s="9"/>
      <c r="V1267" s="12"/>
    </row>
    <row r="1268" spans="17:22">
      <c r="Q1268" s="9"/>
      <c r="R1268" s="9"/>
      <c r="S1268" s="9"/>
      <c r="T1268" s="9"/>
      <c r="U1268" s="9"/>
      <c r="V1268" s="12"/>
    </row>
    <row r="1269" spans="17:22">
      <c r="Q1269" s="9"/>
      <c r="R1269" s="9"/>
      <c r="S1269" s="9"/>
      <c r="T1269" s="9"/>
      <c r="U1269" s="9"/>
      <c r="V1269" s="12"/>
    </row>
    <row r="1270" spans="17:22">
      <c r="Q1270" s="9"/>
      <c r="R1270" s="9"/>
      <c r="S1270" s="9"/>
      <c r="T1270" s="9"/>
      <c r="U1270" s="9"/>
      <c r="V1270" s="12"/>
    </row>
    <row r="1271" spans="17:22">
      <c r="Q1271" s="9"/>
      <c r="R1271" s="9"/>
      <c r="S1271" s="9"/>
      <c r="T1271" s="9"/>
      <c r="U1271" s="9"/>
      <c r="V1271" s="12"/>
    </row>
    <row r="1272" spans="17:22">
      <c r="Q1272" s="9"/>
      <c r="R1272" s="9"/>
      <c r="S1272" s="9"/>
      <c r="T1272" s="9"/>
      <c r="U1272" s="9"/>
      <c r="V1272" s="12"/>
    </row>
    <row r="1273" spans="17:22">
      <c r="Q1273" s="9"/>
      <c r="R1273" s="9"/>
      <c r="S1273" s="9"/>
      <c r="T1273" s="9"/>
      <c r="U1273" s="9"/>
      <c r="V1273" s="12"/>
    </row>
    <row r="1274" spans="17:22">
      <c r="Q1274" s="9"/>
      <c r="R1274" s="9"/>
      <c r="S1274" s="9"/>
      <c r="T1274" s="9"/>
      <c r="U1274" s="9"/>
      <c r="V1274" s="12"/>
    </row>
    <row r="1275" spans="17:22">
      <c r="Q1275" s="9"/>
      <c r="R1275" s="9"/>
      <c r="S1275" s="9"/>
      <c r="T1275" s="9"/>
      <c r="U1275" s="9"/>
      <c r="V1275" s="12"/>
    </row>
    <row r="1276" spans="17:22">
      <c r="Q1276" s="9"/>
      <c r="R1276" s="9"/>
      <c r="S1276" s="9"/>
      <c r="T1276" s="9"/>
      <c r="U1276" s="9"/>
      <c r="V1276" s="12"/>
    </row>
    <row r="1277" spans="17:22">
      <c r="Q1277" s="9"/>
      <c r="R1277" s="9"/>
      <c r="S1277" s="9"/>
      <c r="T1277" s="9"/>
      <c r="U1277" s="9"/>
      <c r="V1277" s="12"/>
    </row>
    <row r="1278" spans="17:22">
      <c r="Q1278" s="9"/>
      <c r="R1278" s="9"/>
      <c r="S1278" s="9"/>
      <c r="T1278" s="9"/>
      <c r="U1278" s="9"/>
      <c r="V1278" s="12"/>
    </row>
    <row r="1279" spans="17:22">
      <c r="Q1279" s="9"/>
      <c r="R1279" s="9"/>
      <c r="S1279" s="9"/>
      <c r="T1279" s="9"/>
      <c r="U1279" s="9"/>
      <c r="V1279" s="12"/>
    </row>
    <row r="1280" spans="17:22">
      <c r="Q1280" s="9"/>
      <c r="R1280" s="9"/>
      <c r="S1280" s="9"/>
      <c r="T1280" s="9"/>
      <c r="U1280" s="9"/>
      <c r="V1280" s="12"/>
    </row>
    <row r="1281" spans="17:22">
      <c r="Q1281" s="9"/>
      <c r="R1281" s="9"/>
      <c r="S1281" s="9"/>
      <c r="T1281" s="9"/>
      <c r="U1281" s="9"/>
      <c r="V1281" s="12"/>
    </row>
    <row r="1282" spans="17:22">
      <c r="Q1282" s="9"/>
      <c r="R1282" s="9"/>
      <c r="S1282" s="9"/>
      <c r="T1282" s="9"/>
      <c r="U1282" s="9"/>
      <c r="V1282" s="12"/>
    </row>
    <row r="1283" spans="17:22">
      <c r="Q1283" s="9"/>
      <c r="R1283" s="9"/>
      <c r="S1283" s="9"/>
      <c r="T1283" s="9"/>
      <c r="U1283" s="9"/>
      <c r="V1283" s="12"/>
    </row>
    <row r="1284" spans="17:22">
      <c r="Q1284" s="9"/>
      <c r="R1284" s="9"/>
      <c r="S1284" s="9"/>
      <c r="T1284" s="9"/>
      <c r="U1284" s="9"/>
      <c r="V1284" s="12"/>
    </row>
    <row r="1285" spans="17:22">
      <c r="Q1285" s="9"/>
      <c r="R1285" s="9"/>
      <c r="S1285" s="9"/>
      <c r="T1285" s="9"/>
      <c r="U1285" s="9"/>
      <c r="V1285" s="12"/>
    </row>
    <row r="1286" spans="17:22">
      <c r="Q1286" s="9"/>
      <c r="R1286" s="9"/>
      <c r="S1286" s="9"/>
      <c r="T1286" s="9"/>
      <c r="U1286" s="9"/>
      <c r="V1286" s="12"/>
    </row>
    <row r="1287" spans="17:22">
      <c r="Q1287" s="9"/>
      <c r="R1287" s="9"/>
      <c r="S1287" s="9"/>
      <c r="T1287" s="9"/>
      <c r="U1287" s="9"/>
      <c r="V1287" s="12"/>
    </row>
    <row r="1288" spans="17:22">
      <c r="Q1288" s="9"/>
      <c r="R1288" s="9"/>
      <c r="S1288" s="9"/>
      <c r="T1288" s="9"/>
      <c r="U1288" s="9"/>
      <c r="V1288" s="12"/>
    </row>
    <row r="1289" spans="17:22">
      <c r="Q1289" s="9"/>
      <c r="R1289" s="9"/>
      <c r="S1289" s="9"/>
      <c r="T1289" s="9"/>
      <c r="U1289" s="9"/>
      <c r="V1289" s="12"/>
    </row>
    <row r="1290" spans="17:22">
      <c r="Q1290" s="9"/>
      <c r="R1290" s="9"/>
      <c r="S1290" s="9"/>
      <c r="T1290" s="9"/>
      <c r="U1290" s="9"/>
      <c r="V1290" s="12"/>
    </row>
    <row r="1291" spans="17:22">
      <c r="Q1291" s="9"/>
      <c r="R1291" s="9"/>
      <c r="S1291" s="9"/>
      <c r="T1291" s="9"/>
      <c r="U1291" s="9"/>
      <c r="V1291" s="12"/>
    </row>
    <row r="1292" spans="17:22">
      <c r="Q1292" s="9"/>
      <c r="R1292" s="9"/>
      <c r="S1292" s="9"/>
      <c r="T1292" s="9"/>
      <c r="U1292" s="9"/>
      <c r="V1292" s="12"/>
    </row>
    <row r="1293" spans="17:22">
      <c r="Q1293" s="9"/>
      <c r="R1293" s="9"/>
      <c r="S1293" s="9"/>
      <c r="T1293" s="9"/>
      <c r="U1293" s="9"/>
      <c r="V1293" s="12"/>
    </row>
    <row r="1294" spans="17:22">
      <c r="Q1294" s="9"/>
      <c r="R1294" s="9"/>
      <c r="S1294" s="9"/>
      <c r="T1294" s="9"/>
      <c r="U1294" s="9"/>
      <c r="V1294" s="12"/>
    </row>
    <row r="1295" spans="17:22">
      <c r="Q1295" s="9"/>
      <c r="R1295" s="9"/>
      <c r="S1295" s="9"/>
      <c r="T1295" s="9"/>
      <c r="U1295" s="9"/>
      <c r="V1295" s="12"/>
    </row>
    <row r="1296" spans="17:22">
      <c r="Q1296" s="9"/>
      <c r="R1296" s="9"/>
      <c r="S1296" s="9"/>
      <c r="T1296" s="9"/>
      <c r="U1296" s="9"/>
      <c r="V1296" s="12"/>
    </row>
    <row r="1297" spans="17:22">
      <c r="Q1297" s="9"/>
      <c r="R1297" s="9"/>
      <c r="S1297" s="9"/>
      <c r="T1297" s="9"/>
      <c r="U1297" s="9"/>
      <c r="V1297" s="12"/>
    </row>
    <row r="1298" spans="17:22">
      <c r="Q1298" s="9"/>
      <c r="R1298" s="9"/>
      <c r="S1298" s="9"/>
      <c r="T1298" s="9"/>
      <c r="U1298" s="9"/>
      <c r="V1298" s="12"/>
    </row>
    <row r="1299" spans="17:22">
      <c r="Q1299" s="9"/>
      <c r="R1299" s="9"/>
      <c r="S1299" s="9"/>
      <c r="T1299" s="9"/>
      <c r="U1299" s="9"/>
      <c r="V1299" s="12"/>
    </row>
    <row r="1300" spans="17:22">
      <c r="Q1300" s="9"/>
      <c r="R1300" s="9"/>
      <c r="S1300" s="9"/>
      <c r="T1300" s="9"/>
      <c r="U1300" s="9"/>
      <c r="V1300" s="12"/>
    </row>
    <row r="1301" spans="17:22">
      <c r="Q1301" s="9"/>
      <c r="R1301" s="9"/>
      <c r="S1301" s="9"/>
      <c r="T1301" s="9"/>
      <c r="U1301" s="9"/>
      <c r="V1301" s="12"/>
    </row>
    <row r="1302" spans="17:22">
      <c r="Q1302" s="9"/>
      <c r="R1302" s="9"/>
      <c r="S1302" s="9"/>
      <c r="T1302" s="9"/>
      <c r="U1302" s="9"/>
      <c r="V1302" s="12"/>
    </row>
    <row r="1303" spans="17:22">
      <c r="Q1303" s="9"/>
      <c r="R1303" s="9"/>
      <c r="S1303" s="9"/>
      <c r="T1303" s="9"/>
      <c r="U1303" s="9"/>
      <c r="V1303" s="12"/>
    </row>
    <row r="1304" spans="17:22">
      <c r="Q1304" s="9"/>
      <c r="R1304" s="9"/>
      <c r="S1304" s="9"/>
      <c r="T1304" s="9"/>
      <c r="U1304" s="9"/>
      <c r="V1304" s="12"/>
    </row>
    <row r="1305" spans="17:22">
      <c r="Q1305" s="9"/>
      <c r="R1305" s="9"/>
      <c r="S1305" s="9"/>
      <c r="T1305" s="9"/>
      <c r="U1305" s="9"/>
      <c r="V1305" s="12"/>
    </row>
    <row r="1306" spans="17:22">
      <c r="Q1306" s="9"/>
      <c r="R1306" s="9"/>
      <c r="S1306" s="9"/>
      <c r="T1306" s="9"/>
      <c r="U1306" s="9"/>
      <c r="V1306" s="12"/>
    </row>
    <row r="1307" spans="17:22">
      <c r="Q1307" s="9"/>
      <c r="R1307" s="9"/>
      <c r="S1307" s="9"/>
      <c r="T1307" s="9"/>
      <c r="U1307" s="9"/>
      <c r="V1307" s="12"/>
    </row>
    <row r="1308" spans="17:22">
      <c r="Q1308" s="9"/>
      <c r="R1308" s="9"/>
      <c r="S1308" s="9"/>
      <c r="T1308" s="9"/>
      <c r="U1308" s="9"/>
      <c r="V1308" s="12"/>
    </row>
    <row r="1309" spans="17:22">
      <c r="Q1309" s="9"/>
      <c r="R1309" s="9"/>
      <c r="S1309" s="9"/>
      <c r="T1309" s="9"/>
      <c r="U1309" s="9"/>
      <c r="V1309" s="12"/>
    </row>
    <row r="1310" spans="17:22">
      <c r="Q1310" s="9"/>
      <c r="R1310" s="9"/>
      <c r="S1310" s="9"/>
      <c r="T1310" s="9"/>
      <c r="U1310" s="9"/>
      <c r="V1310" s="12"/>
    </row>
    <row r="1311" spans="17:22">
      <c r="Q1311" s="9"/>
      <c r="R1311" s="9"/>
      <c r="S1311" s="9"/>
      <c r="T1311" s="9"/>
      <c r="U1311" s="9"/>
      <c r="V1311" s="12"/>
    </row>
    <row r="1312" spans="17:22">
      <c r="Q1312" s="9"/>
      <c r="R1312" s="9"/>
      <c r="S1312" s="9"/>
      <c r="T1312" s="9"/>
      <c r="U1312" s="9"/>
      <c r="V1312" s="12"/>
    </row>
    <row r="1313" spans="17:22">
      <c r="Q1313" s="9"/>
      <c r="R1313" s="9"/>
      <c r="S1313" s="9"/>
      <c r="T1313" s="9"/>
      <c r="U1313" s="9"/>
      <c r="V1313" s="12"/>
    </row>
    <row r="1314" spans="17:22">
      <c r="Q1314" s="9"/>
      <c r="R1314" s="9"/>
      <c r="S1314" s="9"/>
      <c r="T1314" s="9"/>
      <c r="U1314" s="9"/>
      <c r="V1314" s="12"/>
    </row>
    <row r="1315" spans="17:22">
      <c r="Q1315" s="9"/>
      <c r="R1315" s="9"/>
      <c r="S1315" s="9"/>
      <c r="T1315" s="9"/>
      <c r="U1315" s="9"/>
      <c r="V1315" s="12"/>
    </row>
    <row r="1316" spans="17:22">
      <c r="Q1316" s="9"/>
      <c r="R1316" s="9"/>
      <c r="S1316" s="9"/>
      <c r="T1316" s="9"/>
      <c r="U1316" s="9"/>
      <c r="V1316" s="12"/>
    </row>
    <row r="1317" spans="17:22">
      <c r="Q1317" s="9"/>
      <c r="R1317" s="9"/>
      <c r="S1317" s="9"/>
      <c r="T1317" s="9"/>
      <c r="U1317" s="9"/>
      <c r="V1317" s="12"/>
    </row>
    <row r="1318" spans="17:22">
      <c r="Q1318" s="9"/>
      <c r="R1318" s="9"/>
      <c r="S1318" s="9"/>
      <c r="T1318" s="9"/>
      <c r="U1318" s="9"/>
      <c r="V1318" s="12"/>
    </row>
    <row r="1319" spans="17:22">
      <c r="Q1319" s="9"/>
      <c r="R1319" s="9"/>
      <c r="S1319" s="9"/>
      <c r="T1319" s="9"/>
      <c r="U1319" s="9"/>
      <c r="V1319" s="12"/>
    </row>
    <row r="1320" spans="17:22">
      <c r="Q1320" s="9"/>
      <c r="R1320" s="9"/>
      <c r="S1320" s="9"/>
      <c r="T1320" s="9"/>
      <c r="U1320" s="9"/>
      <c r="V1320" s="12"/>
    </row>
    <row r="1321" spans="17:22">
      <c r="Q1321" s="9"/>
      <c r="R1321" s="9"/>
      <c r="S1321" s="9"/>
      <c r="T1321" s="9"/>
      <c r="U1321" s="9"/>
      <c r="V1321" s="12"/>
    </row>
    <row r="1322" spans="17:22">
      <c r="Q1322" s="9"/>
      <c r="R1322" s="9"/>
      <c r="S1322" s="9"/>
      <c r="T1322" s="9"/>
      <c r="U1322" s="9"/>
      <c r="V1322" s="12"/>
    </row>
    <row r="1323" spans="17:22">
      <c r="Q1323" s="9"/>
      <c r="R1323" s="9"/>
      <c r="S1323" s="9"/>
      <c r="T1323" s="9"/>
      <c r="U1323" s="9"/>
      <c r="V1323" s="12"/>
    </row>
    <row r="1324" spans="17:22">
      <c r="Q1324" s="9"/>
      <c r="R1324" s="9"/>
      <c r="S1324" s="9"/>
      <c r="T1324" s="9"/>
      <c r="U1324" s="9"/>
      <c r="V1324" s="12"/>
    </row>
    <row r="1325" spans="17:22">
      <c r="Q1325" s="9"/>
      <c r="R1325" s="9"/>
      <c r="S1325" s="9"/>
      <c r="T1325" s="9"/>
      <c r="U1325" s="9"/>
      <c r="V1325" s="12"/>
    </row>
    <row r="1326" spans="17:22">
      <c r="Q1326" s="9"/>
      <c r="R1326" s="9"/>
      <c r="S1326" s="9"/>
      <c r="T1326" s="9"/>
      <c r="U1326" s="9"/>
      <c r="V1326" s="12"/>
    </row>
    <row r="1327" spans="17:22">
      <c r="Q1327" s="9"/>
      <c r="R1327" s="9"/>
      <c r="S1327" s="9"/>
      <c r="T1327" s="9"/>
      <c r="U1327" s="9"/>
      <c r="V1327" s="12"/>
    </row>
    <row r="1328" spans="17:22">
      <c r="Q1328" s="9"/>
      <c r="R1328" s="9"/>
      <c r="S1328" s="9"/>
      <c r="T1328" s="9"/>
      <c r="U1328" s="9"/>
      <c r="V1328" s="12"/>
    </row>
    <row r="1329" spans="17:22">
      <c r="Q1329" s="9"/>
      <c r="R1329" s="9"/>
      <c r="S1329" s="9"/>
      <c r="T1329" s="9"/>
      <c r="U1329" s="9"/>
      <c r="V1329" s="12"/>
    </row>
    <row r="1330" spans="17:22">
      <c r="Q1330" s="9"/>
      <c r="R1330" s="9"/>
      <c r="S1330" s="9"/>
      <c r="T1330" s="9"/>
      <c r="U1330" s="9"/>
      <c r="V1330" s="12"/>
    </row>
    <row r="1331" spans="17:22">
      <c r="Q1331" s="9"/>
      <c r="R1331" s="9"/>
      <c r="S1331" s="9"/>
      <c r="T1331" s="9"/>
      <c r="U1331" s="9"/>
      <c r="V1331" s="12"/>
    </row>
    <row r="1332" spans="17:22">
      <c r="Q1332" s="9"/>
      <c r="R1332" s="9"/>
      <c r="S1332" s="9"/>
      <c r="T1332" s="9"/>
      <c r="U1332" s="9"/>
      <c r="V1332" s="12"/>
    </row>
    <row r="1333" spans="17:22">
      <c r="Q1333" s="9"/>
      <c r="R1333" s="9"/>
      <c r="S1333" s="9"/>
      <c r="T1333" s="9"/>
      <c r="U1333" s="9"/>
      <c r="V1333" s="12"/>
    </row>
    <row r="1334" spans="17:22">
      <c r="Q1334" s="9"/>
      <c r="R1334" s="9"/>
      <c r="S1334" s="9"/>
      <c r="T1334" s="9"/>
      <c r="U1334" s="9"/>
      <c r="V1334" s="12"/>
    </row>
    <row r="1335" spans="17:22">
      <c r="Q1335" s="9"/>
      <c r="R1335" s="9"/>
      <c r="S1335" s="9"/>
      <c r="T1335" s="9"/>
      <c r="U1335" s="9"/>
      <c r="V1335" s="12"/>
    </row>
    <row r="1336" spans="17:22">
      <c r="Q1336" s="9"/>
      <c r="R1336" s="9"/>
      <c r="S1336" s="9"/>
      <c r="T1336" s="9"/>
      <c r="U1336" s="9"/>
      <c r="V1336" s="12"/>
    </row>
    <row r="1337" spans="17:22">
      <c r="Q1337" s="9"/>
      <c r="R1337" s="9"/>
      <c r="S1337" s="9"/>
      <c r="T1337" s="9"/>
      <c r="U1337" s="9"/>
      <c r="V1337" s="12"/>
    </row>
    <row r="1338" spans="17:22">
      <c r="Q1338" s="9"/>
      <c r="R1338" s="9"/>
      <c r="S1338" s="9"/>
      <c r="T1338" s="9"/>
      <c r="U1338" s="9"/>
      <c r="V1338" s="12"/>
    </row>
    <row r="1339" spans="17:22">
      <c r="Q1339" s="9"/>
      <c r="R1339" s="9"/>
      <c r="S1339" s="9"/>
      <c r="T1339" s="9"/>
      <c r="U1339" s="9"/>
      <c r="V1339" s="12"/>
    </row>
    <row r="1340" spans="17:22">
      <c r="Q1340" s="9"/>
      <c r="R1340" s="9"/>
      <c r="S1340" s="9"/>
      <c r="T1340" s="9"/>
      <c r="U1340" s="9"/>
      <c r="V1340" s="12"/>
    </row>
    <row r="1341" spans="17:22">
      <c r="Q1341" s="9"/>
      <c r="R1341" s="9"/>
      <c r="S1341" s="9"/>
      <c r="T1341" s="9"/>
      <c r="U1341" s="9"/>
      <c r="V1341" s="12"/>
    </row>
    <row r="1342" spans="17:22">
      <c r="Q1342" s="9"/>
      <c r="R1342" s="9"/>
      <c r="S1342" s="9"/>
      <c r="T1342" s="9"/>
      <c r="U1342" s="9"/>
      <c r="V1342" s="12"/>
    </row>
    <row r="1343" spans="17:22">
      <c r="Q1343" s="9"/>
      <c r="R1343" s="9"/>
      <c r="S1343" s="9"/>
      <c r="T1343" s="9"/>
      <c r="U1343" s="9"/>
      <c r="V1343" s="12"/>
    </row>
    <row r="1344" spans="17:22">
      <c r="Q1344" s="9"/>
      <c r="R1344" s="9"/>
      <c r="S1344" s="9"/>
      <c r="T1344" s="9"/>
      <c r="U1344" s="9"/>
      <c r="V1344" s="12"/>
    </row>
    <row r="1345" spans="17:22">
      <c r="Q1345" s="9"/>
      <c r="R1345" s="9"/>
      <c r="S1345" s="9"/>
      <c r="T1345" s="9"/>
      <c r="U1345" s="9"/>
      <c r="V1345" s="12"/>
    </row>
    <row r="1346" spans="17:22">
      <c r="Q1346" s="9"/>
      <c r="R1346" s="9"/>
      <c r="S1346" s="9"/>
      <c r="T1346" s="9"/>
      <c r="U1346" s="9"/>
      <c r="V1346" s="12"/>
    </row>
    <row r="1347" spans="17:22">
      <c r="Q1347" s="9"/>
      <c r="R1347" s="9"/>
      <c r="S1347" s="9"/>
      <c r="T1347" s="9"/>
      <c r="U1347" s="9"/>
      <c r="V1347" s="12"/>
    </row>
    <row r="1348" spans="17:22">
      <c r="Q1348" s="9"/>
      <c r="R1348" s="9"/>
      <c r="S1348" s="9"/>
      <c r="T1348" s="9"/>
      <c r="U1348" s="9"/>
      <c r="V1348" s="12"/>
    </row>
    <row r="1349" spans="17:22">
      <c r="Q1349" s="9"/>
      <c r="R1349" s="9"/>
      <c r="S1349" s="9"/>
      <c r="T1349" s="9"/>
      <c r="U1349" s="9"/>
      <c r="V1349" s="12"/>
    </row>
    <row r="1350" spans="17:22">
      <c r="Q1350" s="9"/>
      <c r="R1350" s="9"/>
      <c r="S1350" s="9"/>
      <c r="T1350" s="9"/>
      <c r="U1350" s="9"/>
      <c r="V1350" s="12"/>
    </row>
    <row r="1351" spans="17:22">
      <c r="Q1351" s="9"/>
      <c r="R1351" s="9"/>
      <c r="S1351" s="9"/>
      <c r="T1351" s="9"/>
      <c r="U1351" s="9"/>
      <c r="V1351" s="12"/>
    </row>
    <row r="1352" spans="17:22">
      <c r="Q1352" s="9"/>
      <c r="R1352" s="9"/>
      <c r="S1352" s="9"/>
      <c r="T1352" s="9"/>
      <c r="U1352" s="9"/>
      <c r="V1352" s="12"/>
    </row>
    <row r="1353" spans="17:22">
      <c r="Q1353" s="9"/>
      <c r="R1353" s="9"/>
      <c r="S1353" s="9"/>
      <c r="T1353" s="9"/>
      <c r="U1353" s="9"/>
      <c r="V1353" s="12"/>
    </row>
    <row r="1354" spans="17:22">
      <c r="Q1354" s="9"/>
      <c r="R1354" s="9"/>
      <c r="S1354" s="9"/>
      <c r="T1354" s="9"/>
      <c r="U1354" s="9"/>
      <c r="V1354" s="12"/>
    </row>
    <row r="1355" spans="17:22">
      <c r="Q1355" s="9"/>
      <c r="R1355" s="9"/>
      <c r="S1355" s="9"/>
      <c r="T1355" s="9"/>
      <c r="U1355" s="9"/>
      <c r="V1355" s="12"/>
    </row>
    <row r="1356" spans="17:22">
      <c r="Q1356" s="9"/>
      <c r="R1356" s="9"/>
      <c r="S1356" s="9"/>
      <c r="T1356" s="9"/>
      <c r="U1356" s="9"/>
      <c r="V1356" s="12"/>
    </row>
    <row r="1357" spans="17:22">
      <c r="Q1357" s="9"/>
      <c r="R1357" s="9"/>
      <c r="S1357" s="9"/>
      <c r="T1357" s="9"/>
      <c r="U1357" s="9"/>
      <c r="V1357" s="12"/>
    </row>
    <row r="1358" spans="17:22">
      <c r="Q1358" s="9"/>
      <c r="R1358" s="9"/>
      <c r="S1358" s="9"/>
      <c r="T1358" s="9"/>
      <c r="U1358" s="9"/>
      <c r="V1358" s="12"/>
    </row>
    <row r="1359" spans="17:22">
      <c r="Q1359" s="9"/>
      <c r="R1359" s="9"/>
      <c r="S1359" s="9"/>
      <c r="T1359" s="9"/>
      <c r="U1359" s="9"/>
      <c r="V1359" s="12"/>
    </row>
    <row r="1360" spans="17:22">
      <c r="Q1360" s="9"/>
      <c r="R1360" s="9"/>
      <c r="S1360" s="9"/>
      <c r="T1360" s="9"/>
      <c r="U1360" s="9"/>
      <c r="V1360" s="12"/>
    </row>
    <row r="1361" spans="17:22">
      <c r="Q1361" s="9"/>
      <c r="R1361" s="9"/>
      <c r="S1361" s="9"/>
      <c r="T1361" s="9"/>
      <c r="U1361" s="9"/>
      <c r="V1361" s="12"/>
    </row>
    <row r="1362" spans="17:22">
      <c r="Q1362" s="9"/>
      <c r="R1362" s="9"/>
      <c r="S1362" s="9"/>
      <c r="T1362" s="9"/>
      <c r="U1362" s="9"/>
      <c r="V1362" s="12"/>
    </row>
    <row r="1363" spans="17:22">
      <c r="Q1363" s="9"/>
      <c r="R1363" s="9"/>
      <c r="S1363" s="9"/>
      <c r="T1363" s="9"/>
      <c r="U1363" s="9"/>
      <c r="V1363" s="12"/>
    </row>
    <row r="1364" spans="17:22">
      <c r="Q1364" s="9"/>
      <c r="R1364" s="9"/>
      <c r="S1364" s="9"/>
      <c r="T1364" s="9"/>
      <c r="U1364" s="9"/>
      <c r="V1364" s="12"/>
    </row>
    <row r="1365" spans="17:22">
      <c r="Q1365" s="9"/>
      <c r="R1365" s="9"/>
      <c r="S1365" s="9"/>
      <c r="T1365" s="9"/>
      <c r="U1365" s="9"/>
      <c r="V1365" s="12"/>
    </row>
    <row r="1366" spans="17:22">
      <c r="Q1366" s="9"/>
      <c r="R1366" s="9"/>
      <c r="S1366" s="9"/>
      <c r="T1366" s="9"/>
      <c r="U1366" s="9"/>
      <c r="V1366" s="12"/>
    </row>
    <row r="1367" spans="17:22">
      <c r="Q1367" s="9"/>
      <c r="R1367" s="9"/>
      <c r="S1367" s="9"/>
      <c r="T1367" s="9"/>
      <c r="U1367" s="9"/>
      <c r="V1367" s="12"/>
    </row>
    <row r="1368" spans="17:22">
      <c r="Q1368" s="9"/>
      <c r="R1368" s="9"/>
      <c r="S1368" s="9"/>
      <c r="T1368" s="9"/>
      <c r="U1368" s="9"/>
      <c r="V1368" s="12"/>
    </row>
    <row r="1369" spans="17:22">
      <c r="Q1369" s="9"/>
      <c r="R1369" s="9"/>
      <c r="S1369" s="9"/>
      <c r="T1369" s="9"/>
      <c r="U1369" s="9"/>
      <c r="V1369" s="12"/>
    </row>
    <row r="1370" spans="17:22">
      <c r="Q1370" s="9"/>
      <c r="R1370" s="9"/>
      <c r="S1370" s="9"/>
      <c r="T1370" s="9"/>
      <c r="U1370" s="9"/>
      <c r="V1370" s="12"/>
    </row>
    <row r="1371" spans="17:22">
      <c r="Q1371" s="9"/>
      <c r="R1371" s="9"/>
      <c r="S1371" s="9"/>
      <c r="T1371" s="9"/>
      <c r="U1371" s="9"/>
      <c r="V1371" s="12"/>
    </row>
    <row r="1372" spans="17:22">
      <c r="Q1372" s="9"/>
      <c r="R1372" s="9"/>
      <c r="S1372" s="9"/>
      <c r="T1372" s="9"/>
      <c r="U1372" s="9"/>
      <c r="V1372" s="12"/>
    </row>
    <row r="1373" spans="17:22">
      <c r="Q1373" s="9"/>
      <c r="R1373" s="9"/>
      <c r="S1373" s="9"/>
      <c r="T1373" s="9"/>
      <c r="U1373" s="9"/>
      <c r="V1373" s="12"/>
    </row>
    <row r="1374" spans="17:22">
      <c r="Q1374" s="9"/>
      <c r="R1374" s="9"/>
      <c r="S1374" s="9"/>
      <c r="T1374" s="9"/>
      <c r="U1374" s="9"/>
      <c r="V1374" s="12"/>
    </row>
    <row r="1375" spans="17:22">
      <c r="Q1375" s="9"/>
      <c r="R1375" s="9"/>
      <c r="S1375" s="9"/>
      <c r="T1375" s="9"/>
      <c r="U1375" s="9"/>
      <c r="V1375" s="12"/>
    </row>
    <row r="1376" spans="17:22">
      <c r="Q1376" s="9"/>
      <c r="R1376" s="9"/>
      <c r="S1376" s="9"/>
      <c r="T1376" s="9"/>
      <c r="U1376" s="9"/>
      <c r="V1376" s="12"/>
    </row>
    <row r="1377" spans="17:22">
      <c r="Q1377" s="9"/>
      <c r="R1377" s="9"/>
      <c r="S1377" s="9"/>
      <c r="T1377" s="9"/>
      <c r="U1377" s="9"/>
      <c r="V1377" s="12"/>
    </row>
    <row r="1378" spans="17:22">
      <c r="Q1378" s="9"/>
      <c r="R1378" s="9"/>
      <c r="S1378" s="9"/>
      <c r="T1378" s="9"/>
      <c r="U1378" s="9"/>
      <c r="V1378" s="12"/>
    </row>
    <row r="1379" spans="17:22">
      <c r="Q1379" s="9"/>
      <c r="R1379" s="9"/>
      <c r="S1379" s="9"/>
      <c r="T1379" s="9"/>
      <c r="U1379" s="9"/>
      <c r="V1379" s="12"/>
    </row>
    <row r="1380" spans="17:22">
      <c r="Q1380" s="9"/>
      <c r="R1380" s="9"/>
      <c r="S1380" s="9"/>
      <c r="T1380" s="9"/>
      <c r="U1380" s="9"/>
      <c r="V1380" s="12"/>
    </row>
    <row r="1381" spans="17:22">
      <c r="Q1381" s="9"/>
      <c r="R1381" s="9"/>
      <c r="S1381" s="9"/>
      <c r="T1381" s="9"/>
      <c r="U1381" s="9"/>
      <c r="V1381" s="12"/>
    </row>
    <row r="1382" spans="17:22">
      <c r="Q1382" s="9"/>
      <c r="R1382" s="9"/>
      <c r="S1382" s="9"/>
      <c r="T1382" s="9"/>
      <c r="U1382" s="9"/>
      <c r="V1382" s="12"/>
    </row>
    <row r="1383" spans="17:22">
      <c r="Q1383" s="9"/>
      <c r="R1383" s="9"/>
      <c r="S1383" s="9"/>
      <c r="T1383" s="9"/>
      <c r="U1383" s="9"/>
      <c r="V1383" s="12"/>
    </row>
    <row r="1384" spans="17:22">
      <c r="Q1384" s="9"/>
      <c r="R1384" s="9"/>
      <c r="S1384" s="9"/>
      <c r="T1384" s="9"/>
      <c r="U1384" s="9"/>
      <c r="V1384" s="12"/>
    </row>
    <row r="1385" spans="17:22">
      <c r="Q1385" s="9"/>
      <c r="R1385" s="9"/>
      <c r="S1385" s="9"/>
      <c r="T1385" s="9"/>
      <c r="U1385" s="9"/>
      <c r="V1385" s="12"/>
    </row>
    <row r="1386" spans="17:22">
      <c r="Q1386" s="9"/>
      <c r="R1386" s="9"/>
      <c r="S1386" s="9"/>
      <c r="T1386" s="9"/>
      <c r="U1386" s="9"/>
      <c r="V1386" s="12"/>
    </row>
    <row r="1387" spans="17:22">
      <c r="Q1387" s="9"/>
      <c r="R1387" s="9"/>
      <c r="S1387" s="9"/>
      <c r="T1387" s="9"/>
      <c r="U1387" s="9"/>
      <c r="V1387" s="12"/>
    </row>
    <row r="1388" spans="17:22">
      <c r="Q1388" s="9"/>
      <c r="R1388" s="9"/>
      <c r="S1388" s="9"/>
      <c r="T1388" s="9"/>
      <c r="U1388" s="9"/>
      <c r="V1388" s="12"/>
    </row>
    <row r="1389" spans="17:22">
      <c r="Q1389" s="9"/>
      <c r="R1389" s="9"/>
      <c r="S1389" s="9"/>
      <c r="T1389" s="9"/>
      <c r="U1389" s="9"/>
      <c r="V1389" s="12"/>
    </row>
    <row r="1390" spans="17:22">
      <c r="Q1390" s="9"/>
      <c r="R1390" s="9"/>
      <c r="S1390" s="9"/>
      <c r="T1390" s="9"/>
      <c r="U1390" s="9"/>
      <c r="V1390" s="12"/>
    </row>
    <row r="1391" spans="17:22">
      <c r="Q1391" s="9"/>
      <c r="R1391" s="9"/>
      <c r="S1391" s="9"/>
      <c r="T1391" s="9"/>
      <c r="U1391" s="9"/>
      <c r="V1391" s="12"/>
    </row>
    <row r="1392" spans="17:22">
      <c r="Q1392" s="9"/>
      <c r="R1392" s="9"/>
      <c r="S1392" s="9"/>
      <c r="T1392" s="9"/>
      <c r="U1392" s="9"/>
      <c r="V1392" s="12"/>
    </row>
    <row r="1393" spans="17:22">
      <c r="Q1393" s="9"/>
      <c r="R1393" s="9"/>
      <c r="S1393" s="9"/>
      <c r="T1393" s="9"/>
      <c r="U1393" s="9"/>
      <c r="V1393" s="12"/>
    </row>
    <row r="1394" spans="17:22">
      <c r="Q1394" s="9"/>
      <c r="R1394" s="9"/>
      <c r="S1394" s="9"/>
      <c r="T1394" s="9"/>
      <c r="U1394" s="9"/>
      <c r="V1394" s="12"/>
    </row>
    <row r="1395" spans="17:22">
      <c r="Q1395" s="9"/>
      <c r="R1395" s="9"/>
      <c r="S1395" s="9"/>
      <c r="T1395" s="9"/>
      <c r="U1395" s="9"/>
      <c r="V1395" s="12"/>
    </row>
    <row r="1396" spans="17:22">
      <c r="Q1396" s="9"/>
      <c r="R1396" s="9"/>
      <c r="S1396" s="9"/>
      <c r="T1396" s="9"/>
      <c r="U1396" s="9"/>
      <c r="V1396" s="12"/>
    </row>
    <row r="1397" spans="17:22">
      <c r="Q1397" s="9"/>
      <c r="R1397" s="9"/>
      <c r="S1397" s="9"/>
      <c r="T1397" s="9"/>
      <c r="U1397" s="9"/>
      <c r="V1397" s="12"/>
    </row>
    <row r="1398" spans="17:22">
      <c r="Q1398" s="9"/>
      <c r="R1398" s="9"/>
      <c r="S1398" s="9"/>
      <c r="T1398" s="9"/>
      <c r="U1398" s="9"/>
      <c r="V1398" s="12"/>
    </row>
    <row r="1399" spans="17:22">
      <c r="Q1399" s="9"/>
      <c r="R1399" s="9"/>
      <c r="S1399" s="9"/>
      <c r="T1399" s="9"/>
      <c r="U1399" s="9"/>
      <c r="V1399" s="12"/>
    </row>
    <row r="1400" spans="17:22">
      <c r="Q1400" s="9"/>
      <c r="R1400" s="9"/>
      <c r="S1400" s="9"/>
      <c r="T1400" s="9"/>
      <c r="U1400" s="9"/>
      <c r="V1400" s="12"/>
    </row>
    <row r="1401" spans="17:22">
      <c r="Q1401" s="9"/>
      <c r="R1401" s="9"/>
      <c r="S1401" s="9"/>
      <c r="T1401" s="9"/>
      <c r="U1401" s="9"/>
      <c r="V1401" s="12"/>
    </row>
    <row r="1402" spans="17:22">
      <c r="Q1402" s="9"/>
      <c r="R1402" s="9"/>
      <c r="S1402" s="9"/>
      <c r="T1402" s="9"/>
      <c r="U1402" s="9"/>
      <c r="V1402" s="12"/>
    </row>
    <row r="1403" spans="17:22">
      <c r="Q1403" s="9"/>
      <c r="R1403" s="9"/>
      <c r="S1403" s="9"/>
      <c r="T1403" s="9"/>
      <c r="U1403" s="9"/>
      <c r="V1403" s="12"/>
    </row>
    <row r="1404" spans="17:22">
      <c r="Q1404" s="9"/>
      <c r="R1404" s="9"/>
      <c r="S1404" s="9"/>
      <c r="T1404" s="9"/>
      <c r="U1404" s="9"/>
      <c r="V1404" s="12"/>
    </row>
    <row r="1405" spans="17:22">
      <c r="Q1405" s="9"/>
      <c r="R1405" s="9"/>
      <c r="S1405" s="9"/>
      <c r="T1405" s="9"/>
      <c r="U1405" s="9"/>
      <c r="V1405" s="12"/>
    </row>
    <row r="1406" spans="17:22">
      <c r="Q1406" s="9"/>
      <c r="R1406" s="9"/>
      <c r="S1406" s="9"/>
      <c r="T1406" s="9"/>
      <c r="U1406" s="9"/>
      <c r="V1406" s="12"/>
    </row>
    <row r="1407" spans="17:22">
      <c r="Q1407" s="9"/>
      <c r="R1407" s="9"/>
      <c r="S1407" s="9"/>
      <c r="T1407" s="9"/>
      <c r="U1407" s="9"/>
      <c r="V1407" s="12"/>
    </row>
    <row r="1408" spans="17:22">
      <c r="Q1408" s="9"/>
      <c r="R1408" s="9"/>
      <c r="S1408" s="9"/>
      <c r="T1408" s="9"/>
      <c r="U1408" s="9"/>
      <c r="V1408" s="12"/>
    </row>
    <row r="1409" spans="17:22">
      <c r="Q1409" s="9"/>
      <c r="R1409" s="9"/>
      <c r="S1409" s="9"/>
      <c r="T1409" s="9"/>
      <c r="U1409" s="9"/>
      <c r="V1409" s="12"/>
    </row>
    <row r="1410" spans="17:22">
      <c r="Q1410" s="9"/>
      <c r="R1410" s="9"/>
      <c r="S1410" s="9"/>
      <c r="T1410" s="9"/>
      <c r="U1410" s="9"/>
      <c r="V1410" s="12"/>
    </row>
    <row r="1411" spans="17:22">
      <c r="Q1411" s="9"/>
      <c r="R1411" s="9"/>
      <c r="S1411" s="9"/>
      <c r="T1411" s="9"/>
      <c r="U1411" s="9"/>
      <c r="V1411" s="12"/>
    </row>
    <row r="1412" spans="17:22">
      <c r="Q1412" s="9"/>
      <c r="R1412" s="9"/>
      <c r="S1412" s="9"/>
      <c r="T1412" s="9"/>
      <c r="U1412" s="9"/>
      <c r="V1412" s="12"/>
    </row>
    <row r="1413" spans="17:22">
      <c r="Q1413" s="9"/>
      <c r="R1413" s="9"/>
      <c r="S1413" s="9"/>
      <c r="T1413" s="9"/>
      <c r="U1413" s="9"/>
      <c r="V1413" s="12"/>
    </row>
    <row r="1414" spans="17:22">
      <c r="Q1414" s="9"/>
      <c r="R1414" s="9"/>
      <c r="S1414" s="9"/>
      <c r="T1414" s="9"/>
      <c r="U1414" s="9"/>
      <c r="V1414" s="12"/>
    </row>
    <row r="1415" spans="17:22">
      <c r="Q1415" s="9"/>
      <c r="R1415" s="9"/>
      <c r="S1415" s="9"/>
      <c r="T1415" s="9"/>
      <c r="U1415" s="9"/>
      <c r="V1415" s="12"/>
    </row>
    <row r="1416" spans="17:22">
      <c r="Q1416" s="9"/>
      <c r="R1416" s="9"/>
      <c r="S1416" s="9"/>
      <c r="T1416" s="9"/>
      <c r="U1416" s="9"/>
      <c r="V1416" s="12"/>
    </row>
    <row r="1417" spans="17:22">
      <c r="Q1417" s="9"/>
      <c r="R1417" s="9"/>
      <c r="S1417" s="9"/>
      <c r="T1417" s="9"/>
      <c r="U1417" s="9"/>
      <c r="V1417" s="12"/>
    </row>
    <row r="1418" spans="17:22">
      <c r="Q1418" s="9"/>
      <c r="R1418" s="9"/>
      <c r="S1418" s="9"/>
      <c r="T1418" s="9"/>
      <c r="U1418" s="9"/>
      <c r="V1418" s="12"/>
    </row>
    <row r="1419" spans="17:22">
      <c r="Q1419" s="9"/>
      <c r="R1419" s="9"/>
      <c r="S1419" s="9"/>
      <c r="T1419" s="9"/>
      <c r="U1419" s="9"/>
      <c r="V1419" s="12"/>
    </row>
    <row r="1420" spans="17:22">
      <c r="Q1420" s="9"/>
      <c r="R1420" s="9"/>
      <c r="S1420" s="9"/>
      <c r="T1420" s="9"/>
      <c r="U1420" s="9"/>
      <c r="V1420" s="12"/>
    </row>
    <row r="1421" spans="17:22">
      <c r="Q1421" s="9"/>
      <c r="R1421" s="9"/>
      <c r="S1421" s="9"/>
      <c r="T1421" s="9"/>
      <c r="U1421" s="9"/>
      <c r="V1421" s="12"/>
    </row>
    <row r="1422" spans="17:22">
      <c r="Q1422" s="9"/>
      <c r="R1422" s="9"/>
      <c r="S1422" s="9"/>
      <c r="T1422" s="9"/>
      <c r="U1422" s="9"/>
      <c r="V1422" s="12"/>
    </row>
    <row r="1423" spans="17:22">
      <c r="Q1423" s="9"/>
      <c r="R1423" s="9"/>
      <c r="S1423" s="9"/>
      <c r="T1423" s="9"/>
      <c r="U1423" s="9"/>
      <c r="V1423" s="12"/>
    </row>
    <row r="1424" spans="17:22">
      <c r="Q1424" s="9"/>
      <c r="R1424" s="9"/>
      <c r="S1424" s="9"/>
      <c r="T1424" s="9"/>
      <c r="U1424" s="9"/>
      <c r="V1424" s="12"/>
    </row>
    <row r="1425" spans="17:22">
      <c r="Q1425" s="9"/>
      <c r="R1425" s="9"/>
      <c r="S1425" s="9"/>
      <c r="T1425" s="9"/>
      <c r="U1425" s="9"/>
      <c r="V1425" s="12"/>
    </row>
    <row r="1426" spans="17:22">
      <c r="Q1426" s="9"/>
      <c r="R1426" s="9"/>
      <c r="S1426" s="9"/>
      <c r="T1426" s="9"/>
      <c r="U1426" s="9"/>
      <c r="V1426" s="12"/>
    </row>
    <row r="1427" spans="17:22">
      <c r="Q1427" s="9"/>
      <c r="R1427" s="9"/>
      <c r="S1427" s="9"/>
      <c r="T1427" s="9"/>
      <c r="U1427" s="9"/>
      <c r="V1427" s="12"/>
    </row>
    <row r="1428" spans="17:22">
      <c r="Q1428" s="9"/>
      <c r="R1428" s="9"/>
      <c r="S1428" s="9"/>
      <c r="T1428" s="9"/>
      <c r="U1428" s="9"/>
      <c r="V1428" s="12"/>
    </row>
    <row r="1429" spans="17:22">
      <c r="Q1429" s="9"/>
      <c r="R1429" s="9"/>
      <c r="S1429" s="9"/>
      <c r="T1429" s="9"/>
      <c r="U1429" s="9"/>
      <c r="V1429" s="12"/>
    </row>
    <row r="1430" spans="17:22">
      <c r="Q1430" s="9"/>
      <c r="R1430" s="9"/>
      <c r="S1430" s="9"/>
      <c r="T1430" s="9"/>
      <c r="U1430" s="9"/>
      <c r="V1430" s="12"/>
    </row>
    <row r="1431" spans="17:22">
      <c r="Q1431" s="9"/>
      <c r="R1431" s="9"/>
      <c r="S1431" s="9"/>
      <c r="T1431" s="9"/>
      <c r="U1431" s="9"/>
      <c r="V1431" s="12"/>
    </row>
    <row r="1432" spans="17:22">
      <c r="Q1432" s="9"/>
      <c r="R1432" s="9"/>
      <c r="S1432" s="9"/>
      <c r="T1432" s="9"/>
      <c r="U1432" s="9"/>
      <c r="V1432" s="12"/>
    </row>
    <row r="1433" spans="17:22">
      <c r="Q1433" s="9"/>
      <c r="R1433" s="9"/>
      <c r="S1433" s="9"/>
      <c r="T1433" s="9"/>
      <c r="U1433" s="9"/>
      <c r="V1433" s="12"/>
    </row>
    <row r="1434" spans="17:22">
      <c r="Q1434" s="9"/>
      <c r="R1434" s="9"/>
      <c r="S1434" s="9"/>
      <c r="T1434" s="9"/>
      <c r="U1434" s="9"/>
      <c r="V1434" s="12"/>
    </row>
    <row r="1435" spans="17:22">
      <c r="Q1435" s="9"/>
      <c r="R1435" s="9"/>
      <c r="S1435" s="9"/>
      <c r="T1435" s="9"/>
      <c r="U1435" s="9"/>
      <c r="V1435" s="12"/>
    </row>
    <row r="1436" spans="17:22">
      <c r="Q1436" s="9"/>
      <c r="R1436" s="9"/>
      <c r="S1436" s="9"/>
      <c r="T1436" s="9"/>
      <c r="U1436" s="9"/>
      <c r="V1436" s="12"/>
    </row>
    <row r="1437" spans="17:22">
      <c r="Q1437" s="9"/>
      <c r="R1437" s="9"/>
      <c r="S1437" s="9"/>
      <c r="T1437" s="9"/>
      <c r="U1437" s="9"/>
      <c r="V1437" s="12"/>
    </row>
    <row r="1438" spans="17:22">
      <c r="Q1438" s="9"/>
      <c r="R1438" s="9"/>
      <c r="S1438" s="9"/>
      <c r="T1438" s="9"/>
      <c r="U1438" s="9"/>
      <c r="V1438" s="12"/>
    </row>
    <row r="1439" spans="17:22">
      <c r="Q1439" s="9"/>
      <c r="R1439" s="9"/>
      <c r="S1439" s="9"/>
      <c r="T1439" s="9"/>
      <c r="U1439" s="9"/>
      <c r="V1439" s="12"/>
    </row>
    <row r="1440" spans="17:22">
      <c r="Q1440" s="9"/>
      <c r="R1440" s="9"/>
      <c r="S1440" s="9"/>
      <c r="T1440" s="9"/>
      <c r="U1440" s="9"/>
      <c r="V1440" s="12"/>
    </row>
    <row r="1441" spans="17:22">
      <c r="Q1441" s="9"/>
      <c r="R1441" s="9"/>
      <c r="S1441" s="9"/>
      <c r="T1441" s="9"/>
      <c r="U1441" s="9"/>
      <c r="V1441" s="12"/>
    </row>
    <row r="1442" spans="17:22">
      <c r="Q1442" s="9"/>
      <c r="R1442" s="9"/>
      <c r="S1442" s="9"/>
      <c r="T1442" s="9"/>
      <c r="U1442" s="9"/>
      <c r="V1442" s="12"/>
    </row>
    <row r="1443" spans="17:22">
      <c r="Q1443" s="9"/>
      <c r="R1443" s="9"/>
      <c r="S1443" s="9"/>
      <c r="T1443" s="9"/>
      <c r="U1443" s="9"/>
      <c r="V1443" s="12"/>
    </row>
    <row r="1444" spans="17:22">
      <c r="Q1444" s="9"/>
      <c r="R1444" s="9"/>
      <c r="S1444" s="9"/>
      <c r="T1444" s="9"/>
      <c r="U1444" s="9"/>
      <c r="V1444" s="12"/>
    </row>
    <row r="1445" spans="17:22">
      <c r="Q1445" s="9"/>
      <c r="R1445" s="9"/>
      <c r="S1445" s="9"/>
      <c r="T1445" s="9"/>
      <c r="U1445" s="9"/>
      <c r="V1445" s="12"/>
    </row>
    <row r="1446" spans="17:22">
      <c r="Q1446" s="9"/>
      <c r="R1446" s="9"/>
      <c r="S1446" s="9"/>
      <c r="T1446" s="9"/>
      <c r="U1446" s="9"/>
      <c r="V1446" s="12"/>
    </row>
    <row r="1447" spans="17:22">
      <c r="Q1447" s="9"/>
      <c r="R1447" s="9"/>
      <c r="S1447" s="9"/>
      <c r="T1447" s="9"/>
      <c r="U1447" s="9"/>
      <c r="V1447" s="12"/>
    </row>
    <row r="1448" spans="17:22">
      <c r="Q1448" s="9"/>
      <c r="R1448" s="9"/>
      <c r="S1448" s="9"/>
      <c r="T1448" s="9"/>
      <c r="U1448" s="9"/>
      <c r="V1448" s="12"/>
    </row>
    <row r="1449" spans="17:22">
      <c r="Q1449" s="9"/>
      <c r="R1449" s="9"/>
      <c r="S1449" s="9"/>
      <c r="T1449" s="9"/>
      <c r="U1449" s="9"/>
      <c r="V1449" s="12"/>
    </row>
    <row r="1450" spans="17:22">
      <c r="Q1450" s="9"/>
      <c r="R1450" s="9"/>
      <c r="S1450" s="9"/>
      <c r="T1450" s="9"/>
      <c r="U1450" s="9"/>
      <c r="V1450" s="12"/>
    </row>
    <row r="1451" spans="17:22">
      <c r="Q1451" s="9"/>
      <c r="R1451" s="9"/>
      <c r="S1451" s="9"/>
      <c r="T1451" s="9"/>
      <c r="U1451" s="9"/>
      <c r="V1451" s="12"/>
    </row>
    <row r="1452" spans="17:22">
      <c r="Q1452" s="9"/>
      <c r="R1452" s="9"/>
      <c r="S1452" s="9"/>
      <c r="T1452" s="9"/>
      <c r="U1452" s="9"/>
      <c r="V1452" s="12"/>
    </row>
    <row r="1453" spans="17:22">
      <c r="Q1453" s="9"/>
      <c r="R1453" s="9"/>
      <c r="S1453" s="9"/>
      <c r="T1453" s="9"/>
      <c r="U1453" s="9"/>
      <c r="V1453" s="12"/>
    </row>
    <row r="1454" spans="17:22">
      <c r="Q1454" s="9"/>
      <c r="R1454" s="9"/>
      <c r="S1454" s="9"/>
      <c r="T1454" s="9"/>
      <c r="U1454" s="9"/>
      <c r="V1454" s="12"/>
    </row>
    <row r="1455" spans="17:22">
      <c r="Q1455" s="9"/>
      <c r="R1455" s="9"/>
      <c r="S1455" s="9"/>
      <c r="T1455" s="9"/>
      <c r="U1455" s="9"/>
      <c r="V1455" s="12"/>
    </row>
    <row r="1456" spans="17:22">
      <c r="Q1456" s="9"/>
      <c r="R1456" s="9"/>
      <c r="S1456" s="9"/>
      <c r="T1456" s="9"/>
      <c r="U1456" s="9"/>
      <c r="V1456" s="12"/>
    </row>
    <row r="1457" spans="17:22">
      <c r="Q1457" s="9"/>
      <c r="R1457" s="9"/>
      <c r="S1457" s="9"/>
      <c r="T1457" s="9"/>
      <c r="U1457" s="9"/>
      <c r="V1457" s="12"/>
    </row>
    <row r="1458" spans="17:22">
      <c r="Q1458" s="9"/>
      <c r="R1458" s="9"/>
      <c r="S1458" s="9"/>
      <c r="T1458" s="9"/>
      <c r="U1458" s="9"/>
      <c r="V1458" s="12"/>
    </row>
    <row r="1459" spans="17:22">
      <c r="Q1459" s="9"/>
      <c r="R1459" s="9"/>
      <c r="S1459" s="9"/>
      <c r="T1459" s="9"/>
      <c r="U1459" s="9"/>
      <c r="V1459" s="12"/>
    </row>
    <row r="1460" spans="17:22">
      <c r="Q1460" s="9"/>
      <c r="R1460" s="9"/>
      <c r="S1460" s="9"/>
      <c r="T1460" s="9"/>
      <c r="U1460" s="9"/>
      <c r="V1460" s="12"/>
    </row>
    <row r="1461" spans="17:22">
      <c r="Q1461" s="9"/>
      <c r="R1461" s="9"/>
      <c r="S1461" s="9"/>
      <c r="T1461" s="9"/>
      <c r="U1461" s="9"/>
      <c r="V1461" s="12"/>
    </row>
    <row r="1462" spans="17:22">
      <c r="Q1462" s="9"/>
      <c r="R1462" s="9"/>
      <c r="S1462" s="9"/>
      <c r="T1462" s="9"/>
      <c r="U1462" s="9"/>
      <c r="V1462" s="12"/>
    </row>
    <row r="1463" spans="17:22">
      <c r="Q1463" s="9"/>
      <c r="R1463" s="9"/>
      <c r="S1463" s="9"/>
      <c r="T1463" s="9"/>
      <c r="U1463" s="9"/>
      <c r="V1463" s="12"/>
    </row>
    <row r="1464" spans="17:22">
      <c r="Q1464" s="9"/>
      <c r="R1464" s="9"/>
      <c r="S1464" s="9"/>
      <c r="T1464" s="9"/>
      <c r="U1464" s="9"/>
      <c r="V1464" s="12"/>
    </row>
    <row r="1465" spans="17:22">
      <c r="Q1465" s="9"/>
      <c r="R1465" s="9"/>
      <c r="S1465" s="9"/>
      <c r="T1465" s="9"/>
      <c r="U1465" s="9"/>
      <c r="V1465" s="12"/>
    </row>
    <row r="1466" spans="17:22">
      <c r="Q1466" s="9"/>
      <c r="R1466" s="9"/>
      <c r="S1466" s="9"/>
      <c r="T1466" s="9"/>
      <c r="U1466" s="9"/>
      <c r="V1466" s="12"/>
    </row>
    <row r="1467" spans="17:22">
      <c r="Q1467" s="9"/>
      <c r="R1467" s="9"/>
      <c r="S1467" s="9"/>
      <c r="T1467" s="9"/>
      <c r="U1467" s="9"/>
      <c r="V1467" s="12"/>
    </row>
    <row r="1468" spans="17:22">
      <c r="Q1468" s="9"/>
      <c r="R1468" s="9"/>
      <c r="S1468" s="9"/>
      <c r="T1468" s="9"/>
      <c r="U1468" s="9"/>
      <c r="V1468" s="12"/>
    </row>
    <row r="1469" spans="17:22">
      <c r="Q1469" s="9"/>
      <c r="R1469" s="9"/>
      <c r="S1469" s="9"/>
      <c r="T1469" s="9"/>
      <c r="U1469" s="9"/>
      <c r="V1469" s="12"/>
    </row>
    <row r="1470" spans="17:22">
      <c r="Q1470" s="9"/>
      <c r="R1470" s="9"/>
      <c r="S1470" s="9"/>
      <c r="T1470" s="9"/>
      <c r="U1470" s="9"/>
      <c r="V1470" s="12"/>
    </row>
    <row r="1471" spans="17:22">
      <c r="Q1471" s="9"/>
      <c r="R1471" s="9"/>
      <c r="S1471" s="9"/>
      <c r="T1471" s="9"/>
      <c r="U1471" s="9"/>
      <c r="V1471" s="12"/>
    </row>
    <row r="1472" spans="17:22">
      <c r="Q1472" s="9"/>
      <c r="R1472" s="9"/>
      <c r="S1472" s="9"/>
      <c r="T1472" s="9"/>
      <c r="U1472" s="9"/>
      <c r="V1472" s="12"/>
    </row>
    <row r="1473" spans="17:22">
      <c r="Q1473" s="9"/>
      <c r="R1473" s="9"/>
      <c r="S1473" s="9"/>
      <c r="T1473" s="9"/>
      <c r="U1473" s="9"/>
      <c r="V1473" s="12"/>
    </row>
    <row r="1474" spans="17:22">
      <c r="Q1474" s="9"/>
      <c r="R1474" s="9"/>
      <c r="S1474" s="9"/>
      <c r="T1474" s="9"/>
      <c r="U1474" s="9"/>
      <c r="V1474" s="12"/>
    </row>
    <row r="1475" spans="17:22">
      <c r="Q1475" s="9"/>
      <c r="R1475" s="9"/>
      <c r="S1475" s="9"/>
      <c r="T1475" s="9"/>
      <c r="U1475" s="9"/>
      <c r="V1475" s="12"/>
    </row>
    <row r="1476" spans="17:22">
      <c r="Q1476" s="9"/>
      <c r="R1476" s="9"/>
      <c r="S1476" s="9"/>
      <c r="T1476" s="9"/>
      <c r="U1476" s="9"/>
      <c r="V1476" s="12"/>
    </row>
    <row r="1477" spans="17:22">
      <c r="Q1477" s="9"/>
      <c r="R1477" s="9"/>
      <c r="S1477" s="9"/>
      <c r="T1477" s="9"/>
      <c r="U1477" s="9"/>
      <c r="V1477" s="12"/>
    </row>
    <row r="1478" spans="17:22">
      <c r="Q1478" s="9"/>
      <c r="R1478" s="9"/>
      <c r="S1478" s="9"/>
      <c r="T1478" s="9"/>
      <c r="U1478" s="9"/>
      <c r="V1478" s="12"/>
    </row>
    <row r="1479" spans="17:22">
      <c r="Q1479" s="9"/>
      <c r="R1479" s="9"/>
      <c r="S1479" s="9"/>
      <c r="T1479" s="9"/>
      <c r="U1479" s="9"/>
      <c r="V1479" s="12"/>
    </row>
    <row r="1480" spans="17:22">
      <c r="Q1480" s="9"/>
      <c r="R1480" s="9"/>
      <c r="S1480" s="9"/>
      <c r="T1480" s="9"/>
      <c r="U1480" s="9"/>
      <c r="V1480" s="12"/>
    </row>
    <row r="1481" spans="17:22">
      <c r="Q1481" s="9"/>
      <c r="R1481" s="9"/>
      <c r="S1481" s="9"/>
      <c r="T1481" s="9"/>
      <c r="U1481" s="9"/>
      <c r="V1481" s="12"/>
    </row>
    <row r="1482" spans="17:22">
      <c r="Q1482" s="9"/>
      <c r="R1482" s="9"/>
      <c r="S1482" s="9"/>
      <c r="T1482" s="9"/>
      <c r="U1482" s="9"/>
      <c r="V1482" s="12"/>
    </row>
    <row r="1483" spans="17:22">
      <c r="Q1483" s="9"/>
      <c r="R1483" s="9"/>
      <c r="S1483" s="9"/>
      <c r="T1483" s="9"/>
      <c r="U1483" s="9"/>
      <c r="V1483" s="12"/>
    </row>
    <row r="1484" spans="17:22">
      <c r="Q1484" s="9"/>
      <c r="R1484" s="9"/>
      <c r="S1484" s="9"/>
      <c r="T1484" s="9"/>
      <c r="U1484" s="9"/>
      <c r="V1484" s="12"/>
    </row>
    <row r="1485" spans="17:22">
      <c r="Q1485" s="9"/>
      <c r="R1485" s="9"/>
      <c r="S1485" s="9"/>
      <c r="T1485" s="9"/>
      <c r="U1485" s="9"/>
      <c r="V1485" s="12"/>
    </row>
    <row r="1486" spans="17:22">
      <c r="Q1486" s="9"/>
      <c r="R1486" s="9"/>
      <c r="S1486" s="9"/>
      <c r="T1486" s="9"/>
      <c r="U1486" s="9"/>
      <c r="V1486" s="12"/>
    </row>
    <row r="1487" spans="17:22">
      <c r="Q1487" s="9"/>
      <c r="R1487" s="9"/>
      <c r="S1487" s="9"/>
      <c r="T1487" s="9"/>
      <c r="U1487" s="9"/>
      <c r="V1487" s="12"/>
    </row>
    <row r="1488" spans="17:22">
      <c r="Q1488" s="9"/>
      <c r="R1488" s="9"/>
      <c r="S1488" s="9"/>
      <c r="T1488" s="9"/>
      <c r="U1488" s="9"/>
      <c r="V1488" s="12"/>
    </row>
    <row r="1489" spans="17:22">
      <c r="Q1489" s="9"/>
      <c r="R1489" s="9"/>
      <c r="S1489" s="9"/>
      <c r="T1489" s="9"/>
      <c r="U1489" s="9"/>
      <c r="V1489" s="12"/>
    </row>
    <row r="1490" spans="17:22">
      <c r="Q1490" s="9"/>
      <c r="R1490" s="9"/>
      <c r="S1490" s="9"/>
      <c r="T1490" s="9"/>
      <c r="U1490" s="9"/>
      <c r="V1490" s="12"/>
    </row>
    <row r="1491" spans="17:22">
      <c r="Q1491" s="9"/>
      <c r="R1491" s="9"/>
      <c r="S1491" s="9"/>
      <c r="T1491" s="9"/>
      <c r="U1491" s="9"/>
      <c r="V1491" s="12"/>
    </row>
    <row r="1492" spans="17:22">
      <c r="Q1492" s="9"/>
      <c r="R1492" s="9"/>
      <c r="S1492" s="9"/>
      <c r="T1492" s="9"/>
      <c r="U1492" s="9"/>
      <c r="V1492" s="12"/>
    </row>
    <row r="1493" spans="17:22">
      <c r="Q1493" s="9"/>
      <c r="R1493" s="9"/>
      <c r="S1493" s="9"/>
      <c r="T1493" s="9"/>
      <c r="U1493" s="9"/>
      <c r="V1493" s="12"/>
    </row>
    <row r="1494" spans="17:22">
      <c r="Q1494" s="9"/>
      <c r="R1494" s="9"/>
      <c r="S1494" s="9"/>
      <c r="T1494" s="9"/>
      <c r="U1494" s="9"/>
      <c r="V1494" s="12"/>
    </row>
    <row r="1495" spans="17:22">
      <c r="Q1495" s="9"/>
      <c r="R1495" s="9"/>
      <c r="S1495" s="9"/>
      <c r="T1495" s="9"/>
      <c r="U1495" s="9"/>
      <c r="V1495" s="12"/>
    </row>
    <row r="1496" spans="17:22">
      <c r="Q1496" s="9"/>
      <c r="R1496" s="9"/>
      <c r="S1496" s="9"/>
      <c r="T1496" s="9"/>
      <c r="U1496" s="9"/>
      <c r="V1496" s="12"/>
    </row>
    <row r="1497" spans="17:22">
      <c r="Q1497" s="9"/>
      <c r="R1497" s="9"/>
      <c r="S1497" s="9"/>
      <c r="T1497" s="9"/>
      <c r="U1497" s="9"/>
      <c r="V1497" s="12"/>
    </row>
    <row r="1498" spans="17:22">
      <c r="Q1498" s="9"/>
      <c r="R1498" s="9"/>
      <c r="S1498" s="9"/>
      <c r="T1498" s="9"/>
      <c r="U1498" s="9"/>
      <c r="V1498" s="12"/>
    </row>
    <row r="1499" spans="17:22">
      <c r="Q1499" s="9"/>
      <c r="R1499" s="9"/>
      <c r="S1499" s="9"/>
      <c r="T1499" s="9"/>
      <c r="U1499" s="9"/>
      <c r="V1499" s="12"/>
    </row>
    <row r="1500" spans="17:22">
      <c r="Q1500" s="9"/>
      <c r="R1500" s="9"/>
      <c r="S1500" s="9"/>
      <c r="T1500" s="9"/>
      <c r="U1500" s="9"/>
      <c r="V1500" s="12"/>
    </row>
    <row r="1501" spans="17:22">
      <c r="Q1501" s="9"/>
      <c r="R1501" s="9"/>
      <c r="S1501" s="9"/>
      <c r="T1501" s="9"/>
      <c r="U1501" s="9"/>
      <c r="V1501" s="12"/>
    </row>
    <row r="1502" spans="17:22">
      <c r="Q1502" s="9"/>
      <c r="R1502" s="9"/>
      <c r="S1502" s="9"/>
      <c r="T1502" s="9"/>
      <c r="U1502" s="9"/>
      <c r="V1502" s="12"/>
    </row>
    <row r="1503" spans="17:22">
      <c r="Q1503" s="9"/>
      <c r="R1503" s="9"/>
      <c r="S1503" s="9"/>
      <c r="T1503" s="9"/>
      <c r="U1503" s="9"/>
      <c r="V1503" s="12"/>
    </row>
    <row r="1504" spans="17:22">
      <c r="Q1504" s="9"/>
      <c r="R1504" s="9"/>
      <c r="S1504" s="9"/>
      <c r="T1504" s="9"/>
      <c r="U1504" s="9"/>
      <c r="V1504" s="12"/>
    </row>
    <row r="1505" spans="17:22">
      <c r="Q1505" s="9"/>
      <c r="R1505" s="9"/>
      <c r="S1505" s="9"/>
      <c r="T1505" s="9"/>
      <c r="U1505" s="9"/>
      <c r="V1505" s="12"/>
    </row>
    <row r="1506" spans="17:22">
      <c r="Q1506" s="9"/>
      <c r="R1506" s="9"/>
      <c r="S1506" s="9"/>
      <c r="T1506" s="9"/>
      <c r="U1506" s="9"/>
      <c r="V1506" s="12"/>
    </row>
    <row r="1507" spans="17:22">
      <c r="Q1507" s="9"/>
      <c r="R1507" s="9"/>
      <c r="S1507" s="9"/>
      <c r="T1507" s="9"/>
      <c r="U1507" s="9"/>
      <c r="V1507" s="12"/>
    </row>
    <row r="1508" spans="17:22">
      <c r="Q1508" s="9"/>
      <c r="R1508" s="9"/>
      <c r="S1508" s="9"/>
      <c r="T1508" s="9"/>
      <c r="U1508" s="9"/>
      <c r="V1508" s="12"/>
    </row>
    <row r="1509" spans="17:22">
      <c r="Q1509" s="9"/>
      <c r="R1509" s="9"/>
      <c r="S1509" s="9"/>
      <c r="T1509" s="9"/>
      <c r="U1509" s="9"/>
      <c r="V1509" s="12"/>
    </row>
    <row r="1510" spans="17:22">
      <c r="Q1510" s="9"/>
      <c r="R1510" s="9"/>
      <c r="S1510" s="9"/>
      <c r="T1510" s="9"/>
      <c r="U1510" s="9"/>
      <c r="V1510" s="12"/>
    </row>
    <row r="1511" spans="17:22">
      <c r="Q1511" s="9"/>
      <c r="R1511" s="9"/>
      <c r="S1511" s="9"/>
      <c r="T1511" s="9"/>
      <c r="U1511" s="9"/>
      <c r="V1511" s="12"/>
    </row>
    <row r="1512" spans="17:22">
      <c r="Q1512" s="9"/>
      <c r="R1512" s="9"/>
      <c r="S1512" s="9"/>
      <c r="T1512" s="9"/>
      <c r="U1512" s="9"/>
      <c r="V1512" s="12"/>
    </row>
    <row r="1513" spans="17:22">
      <c r="Q1513" s="9"/>
      <c r="R1513" s="9"/>
      <c r="S1513" s="9"/>
      <c r="T1513" s="9"/>
      <c r="U1513" s="9"/>
      <c r="V1513" s="12"/>
    </row>
    <row r="1514" spans="17:22">
      <c r="Q1514" s="9"/>
      <c r="R1514" s="9"/>
      <c r="S1514" s="9"/>
      <c r="T1514" s="9"/>
      <c r="U1514" s="9"/>
      <c r="V1514" s="12"/>
    </row>
    <row r="1515" spans="17:22">
      <c r="Q1515" s="9"/>
      <c r="R1515" s="9"/>
      <c r="S1515" s="9"/>
      <c r="T1515" s="9"/>
      <c r="U1515" s="9"/>
      <c r="V1515" s="12"/>
    </row>
    <row r="1516" spans="17:22">
      <c r="Q1516" s="9"/>
      <c r="R1516" s="9"/>
      <c r="S1516" s="9"/>
      <c r="T1516" s="9"/>
      <c r="U1516" s="9"/>
      <c r="V1516" s="12"/>
    </row>
    <row r="1517" spans="17:22">
      <c r="Q1517" s="9"/>
      <c r="R1517" s="9"/>
      <c r="S1517" s="9"/>
      <c r="T1517" s="9"/>
      <c r="U1517" s="9"/>
      <c r="V1517" s="12"/>
    </row>
    <row r="1518" spans="17:22">
      <c r="Q1518" s="9"/>
      <c r="R1518" s="9"/>
      <c r="S1518" s="9"/>
      <c r="T1518" s="9"/>
      <c r="U1518" s="9"/>
      <c r="V1518" s="12"/>
    </row>
    <row r="1519" spans="17:22">
      <c r="Q1519" s="9"/>
      <c r="R1519" s="9"/>
      <c r="S1519" s="9"/>
      <c r="T1519" s="9"/>
      <c r="U1519" s="9"/>
      <c r="V1519" s="12"/>
    </row>
    <row r="1520" spans="17:22">
      <c r="Q1520" s="9"/>
      <c r="R1520" s="9"/>
      <c r="S1520" s="9"/>
      <c r="T1520" s="9"/>
      <c r="U1520" s="9"/>
      <c r="V1520" s="12"/>
    </row>
    <row r="1521" spans="17:22">
      <c r="Q1521" s="9"/>
      <c r="R1521" s="9"/>
      <c r="S1521" s="9"/>
      <c r="T1521" s="9"/>
      <c r="U1521" s="9"/>
      <c r="V1521" s="12"/>
    </row>
    <row r="1522" spans="17:22">
      <c r="Q1522" s="9"/>
      <c r="R1522" s="9"/>
      <c r="S1522" s="9"/>
      <c r="T1522" s="9"/>
      <c r="U1522" s="9"/>
      <c r="V1522" s="12"/>
    </row>
    <row r="1523" spans="17:22">
      <c r="Q1523" s="9"/>
      <c r="R1523" s="9"/>
      <c r="S1523" s="9"/>
      <c r="T1523" s="9"/>
      <c r="U1523" s="9"/>
      <c r="V1523" s="12"/>
    </row>
    <row r="1524" spans="17:22">
      <c r="Q1524" s="9"/>
      <c r="R1524" s="9"/>
      <c r="S1524" s="9"/>
      <c r="T1524" s="9"/>
      <c r="U1524" s="9"/>
      <c r="V1524" s="12"/>
    </row>
    <row r="1525" spans="17:22">
      <c r="Q1525" s="9"/>
      <c r="R1525" s="9"/>
      <c r="S1525" s="9"/>
      <c r="T1525" s="9"/>
      <c r="U1525" s="9"/>
      <c r="V1525" s="12"/>
    </row>
    <row r="1526" spans="17:22">
      <c r="Q1526" s="9"/>
      <c r="R1526" s="9"/>
      <c r="S1526" s="9"/>
      <c r="T1526" s="9"/>
      <c r="U1526" s="9"/>
      <c r="V1526" s="12"/>
    </row>
    <row r="1527" spans="17:22">
      <c r="Q1527" s="9"/>
      <c r="R1527" s="9"/>
      <c r="S1527" s="9"/>
      <c r="T1527" s="9"/>
      <c r="U1527" s="9"/>
      <c r="V1527" s="12"/>
    </row>
    <row r="1528" spans="17:22">
      <c r="Q1528" s="9"/>
      <c r="R1528" s="9"/>
      <c r="S1528" s="9"/>
      <c r="T1528" s="9"/>
      <c r="U1528" s="9"/>
      <c r="V1528" s="12"/>
    </row>
    <row r="1529" spans="17:22">
      <c r="Q1529" s="9"/>
      <c r="R1529" s="9"/>
      <c r="S1529" s="9"/>
      <c r="T1529" s="9"/>
      <c r="U1529" s="9"/>
      <c r="V1529" s="12"/>
    </row>
    <row r="1530" spans="17:22">
      <c r="Q1530" s="9"/>
      <c r="R1530" s="9"/>
      <c r="S1530" s="9"/>
      <c r="T1530" s="9"/>
      <c r="U1530" s="9"/>
      <c r="V1530" s="12"/>
    </row>
    <row r="1531" spans="17:22">
      <c r="Q1531" s="9"/>
      <c r="R1531" s="9"/>
      <c r="S1531" s="9"/>
      <c r="T1531" s="9"/>
      <c r="U1531" s="9"/>
      <c r="V1531" s="12"/>
    </row>
    <row r="1532" spans="17:22">
      <c r="Q1532" s="9"/>
      <c r="R1532" s="9"/>
      <c r="S1532" s="9"/>
      <c r="T1532" s="9"/>
      <c r="U1532" s="9"/>
      <c r="V1532" s="12"/>
    </row>
    <row r="1533" spans="17:22">
      <c r="Q1533" s="9"/>
      <c r="R1533" s="9"/>
      <c r="S1533" s="9"/>
      <c r="T1533" s="9"/>
      <c r="U1533" s="9"/>
      <c r="V1533" s="12"/>
    </row>
    <row r="1534" spans="17:22">
      <c r="Q1534" s="9"/>
      <c r="R1534" s="9"/>
      <c r="S1534" s="9"/>
      <c r="T1534" s="9"/>
      <c r="U1534" s="9"/>
      <c r="V1534" s="12"/>
    </row>
    <row r="1535" spans="17:22">
      <c r="Q1535" s="9"/>
      <c r="R1535" s="9"/>
      <c r="S1535" s="9"/>
      <c r="T1535" s="9"/>
      <c r="U1535" s="9"/>
      <c r="V1535" s="12"/>
    </row>
    <row r="1536" spans="17:22">
      <c r="Q1536" s="9"/>
      <c r="R1536" s="9"/>
      <c r="S1536" s="9"/>
      <c r="T1536" s="9"/>
      <c r="U1536" s="9"/>
      <c r="V1536" s="12"/>
    </row>
    <row r="1537" spans="17:22">
      <c r="Q1537" s="9"/>
      <c r="R1537" s="9"/>
      <c r="S1537" s="9"/>
      <c r="T1537" s="9"/>
      <c r="U1537" s="9"/>
      <c r="V1537" s="12"/>
    </row>
    <row r="1538" spans="17:22">
      <c r="Q1538" s="9"/>
      <c r="R1538" s="9"/>
      <c r="S1538" s="9"/>
      <c r="T1538" s="9"/>
      <c r="U1538" s="9"/>
      <c r="V1538" s="12"/>
    </row>
    <row r="1539" spans="17:22">
      <c r="Q1539" s="9"/>
      <c r="R1539" s="9"/>
      <c r="S1539" s="9"/>
      <c r="T1539" s="9"/>
      <c r="U1539" s="9"/>
      <c r="V1539" s="12"/>
    </row>
    <row r="1540" spans="17:22">
      <c r="Q1540" s="9"/>
      <c r="R1540" s="9"/>
      <c r="S1540" s="9"/>
      <c r="T1540" s="9"/>
      <c r="U1540" s="9"/>
      <c r="V1540" s="12"/>
    </row>
    <row r="1541" spans="17:22">
      <c r="Q1541" s="9"/>
      <c r="R1541" s="9"/>
      <c r="S1541" s="9"/>
      <c r="T1541" s="9"/>
      <c r="U1541" s="9"/>
      <c r="V1541" s="12"/>
    </row>
    <row r="1542" spans="17:22">
      <c r="Q1542" s="9"/>
      <c r="R1542" s="9"/>
      <c r="S1542" s="9"/>
      <c r="T1542" s="9"/>
      <c r="U1542" s="9"/>
      <c r="V1542" s="12"/>
    </row>
    <row r="1543" spans="17:22">
      <c r="Q1543" s="9"/>
      <c r="R1543" s="9"/>
      <c r="S1543" s="9"/>
      <c r="T1543" s="9"/>
      <c r="U1543" s="9"/>
      <c r="V1543" s="12"/>
    </row>
    <row r="1544" spans="17:22">
      <c r="Q1544" s="9"/>
      <c r="R1544" s="9"/>
      <c r="S1544" s="9"/>
      <c r="T1544" s="9"/>
      <c r="U1544" s="9"/>
      <c r="V1544" s="12"/>
    </row>
    <row r="1545" spans="17:22">
      <c r="Q1545" s="9"/>
      <c r="R1545" s="9"/>
      <c r="S1545" s="9"/>
      <c r="T1545" s="9"/>
      <c r="U1545" s="9"/>
      <c r="V1545" s="12"/>
    </row>
    <row r="1546" spans="17:22">
      <c r="Q1546" s="9"/>
      <c r="R1546" s="9"/>
      <c r="S1546" s="9"/>
      <c r="T1546" s="9"/>
      <c r="U1546" s="9"/>
      <c r="V1546" s="12"/>
    </row>
    <row r="1547" spans="17:22">
      <c r="Q1547" s="9"/>
      <c r="R1547" s="9"/>
      <c r="S1547" s="9"/>
      <c r="T1547" s="9"/>
      <c r="U1547" s="9"/>
      <c r="V1547" s="12"/>
    </row>
    <row r="1548" spans="17:22">
      <c r="Q1548" s="9"/>
      <c r="R1548" s="9"/>
      <c r="S1548" s="9"/>
      <c r="T1548" s="9"/>
      <c r="U1548" s="9"/>
      <c r="V1548" s="12"/>
    </row>
    <row r="1549" spans="17:22">
      <c r="Q1549" s="9"/>
      <c r="R1549" s="9"/>
      <c r="S1549" s="9"/>
      <c r="T1549" s="9"/>
      <c r="U1549" s="9"/>
      <c r="V1549" s="12"/>
    </row>
    <row r="1550" spans="17:22">
      <c r="Q1550" s="9"/>
      <c r="R1550" s="9"/>
      <c r="S1550" s="9"/>
      <c r="T1550" s="9"/>
      <c r="U1550" s="9"/>
      <c r="V1550" s="12"/>
    </row>
    <row r="1551" spans="17:22">
      <c r="Q1551" s="9"/>
      <c r="R1551" s="9"/>
      <c r="S1551" s="9"/>
      <c r="T1551" s="9"/>
      <c r="U1551" s="9"/>
      <c r="V1551" s="12"/>
    </row>
    <row r="1552" spans="17:22">
      <c r="Q1552" s="9"/>
      <c r="R1552" s="9"/>
      <c r="S1552" s="9"/>
      <c r="T1552" s="9"/>
      <c r="U1552" s="9"/>
      <c r="V1552" s="12"/>
    </row>
    <row r="1553" spans="17:22">
      <c r="Q1553" s="9"/>
      <c r="R1553" s="9"/>
      <c r="S1553" s="9"/>
      <c r="T1553" s="9"/>
      <c r="U1553" s="9"/>
      <c r="V1553" s="12"/>
    </row>
    <row r="1554" spans="17:22">
      <c r="Q1554" s="9"/>
      <c r="R1554" s="9"/>
      <c r="S1554" s="9"/>
      <c r="T1554" s="9"/>
      <c r="U1554" s="9"/>
      <c r="V1554" s="12"/>
    </row>
    <row r="1555" spans="17:22">
      <c r="Q1555" s="9"/>
      <c r="R1555" s="9"/>
      <c r="S1555" s="9"/>
      <c r="T1555" s="9"/>
      <c r="U1555" s="9"/>
      <c r="V1555" s="12"/>
    </row>
    <row r="1556" spans="17:22">
      <c r="Q1556" s="9"/>
      <c r="R1556" s="9"/>
      <c r="S1556" s="9"/>
      <c r="T1556" s="9"/>
      <c r="U1556" s="9"/>
      <c r="V1556" s="12"/>
    </row>
    <row r="1557" spans="17:22">
      <c r="Q1557" s="9"/>
      <c r="R1557" s="9"/>
      <c r="S1557" s="9"/>
      <c r="T1557" s="9"/>
      <c r="U1557" s="9"/>
      <c r="V1557" s="12"/>
    </row>
    <row r="1558" spans="17:22">
      <c r="Q1558" s="9"/>
      <c r="R1558" s="9"/>
      <c r="S1558" s="9"/>
      <c r="T1558" s="9"/>
      <c r="U1558" s="9"/>
      <c r="V1558" s="12"/>
    </row>
    <row r="1559" spans="17:22">
      <c r="Q1559" s="9"/>
      <c r="R1559" s="9"/>
      <c r="S1559" s="9"/>
      <c r="T1559" s="9"/>
      <c r="U1559" s="9"/>
      <c r="V1559" s="12"/>
    </row>
    <row r="1560" spans="17:22">
      <c r="Q1560" s="9"/>
      <c r="R1560" s="9"/>
      <c r="S1560" s="9"/>
      <c r="T1560" s="9"/>
      <c r="U1560" s="9"/>
      <c r="V1560" s="12"/>
    </row>
    <row r="1561" spans="17:22">
      <c r="Q1561" s="9"/>
      <c r="R1561" s="9"/>
      <c r="S1561" s="9"/>
      <c r="T1561" s="9"/>
      <c r="U1561" s="9"/>
      <c r="V1561" s="12"/>
    </row>
    <row r="1562" spans="17:22">
      <c r="Q1562" s="9"/>
      <c r="R1562" s="9"/>
      <c r="S1562" s="9"/>
      <c r="T1562" s="9"/>
      <c r="U1562" s="9"/>
      <c r="V1562" s="12"/>
    </row>
    <row r="1563" spans="17:22">
      <c r="Q1563" s="9"/>
      <c r="R1563" s="9"/>
      <c r="S1563" s="9"/>
      <c r="T1563" s="9"/>
      <c r="U1563" s="9"/>
      <c r="V1563" s="12"/>
    </row>
    <row r="1564" spans="17:22">
      <c r="Q1564" s="9"/>
      <c r="R1564" s="9"/>
      <c r="S1564" s="9"/>
      <c r="T1564" s="9"/>
      <c r="U1564" s="9"/>
      <c r="V1564" s="12"/>
    </row>
    <row r="1565" spans="17:22">
      <c r="Q1565" s="9"/>
      <c r="R1565" s="9"/>
      <c r="S1565" s="9"/>
      <c r="T1565" s="9"/>
      <c r="U1565" s="9"/>
      <c r="V1565" s="12"/>
    </row>
    <row r="1566" spans="17:22">
      <c r="Q1566" s="9"/>
      <c r="R1566" s="9"/>
      <c r="S1566" s="9"/>
      <c r="T1566" s="9"/>
      <c r="U1566" s="9"/>
      <c r="V1566" s="12"/>
    </row>
    <row r="1567" spans="17:22">
      <c r="Q1567" s="9"/>
      <c r="R1567" s="9"/>
      <c r="S1567" s="9"/>
      <c r="T1567" s="9"/>
      <c r="U1567" s="9"/>
      <c r="V1567" s="12"/>
    </row>
    <row r="1568" spans="17:22">
      <c r="Q1568" s="9"/>
      <c r="R1568" s="9"/>
      <c r="S1568" s="9"/>
      <c r="T1568" s="9"/>
      <c r="U1568" s="9"/>
      <c r="V1568" s="12"/>
    </row>
    <row r="1569" spans="17:22">
      <c r="Q1569" s="9"/>
      <c r="R1569" s="9"/>
      <c r="S1569" s="9"/>
      <c r="T1569" s="9"/>
      <c r="U1569" s="9"/>
      <c r="V1569" s="12"/>
    </row>
    <row r="1570" spans="17:22">
      <c r="Q1570" s="9"/>
      <c r="R1570" s="9"/>
      <c r="S1570" s="9"/>
      <c r="T1570" s="9"/>
      <c r="U1570" s="9"/>
      <c r="V1570" s="12"/>
    </row>
    <row r="1571" spans="17:22">
      <c r="Q1571" s="9"/>
      <c r="R1571" s="9"/>
      <c r="S1571" s="9"/>
      <c r="T1571" s="9"/>
      <c r="U1571" s="9"/>
      <c r="V1571" s="12"/>
    </row>
    <row r="1572" spans="17:22">
      <c r="Q1572" s="9"/>
      <c r="R1572" s="9"/>
      <c r="S1572" s="9"/>
      <c r="T1572" s="9"/>
      <c r="U1572" s="9"/>
      <c r="V1572" s="12"/>
    </row>
    <row r="1573" spans="17:22">
      <c r="Q1573" s="9"/>
      <c r="R1573" s="9"/>
      <c r="S1573" s="9"/>
      <c r="T1573" s="9"/>
      <c r="U1573" s="9"/>
      <c r="V1573" s="12"/>
    </row>
    <row r="1574" spans="17:22">
      <c r="Q1574" s="9"/>
      <c r="R1574" s="9"/>
      <c r="S1574" s="9"/>
      <c r="T1574" s="9"/>
      <c r="U1574" s="9"/>
      <c r="V1574" s="12"/>
    </row>
    <row r="1575" spans="17:22">
      <c r="Q1575" s="9"/>
      <c r="R1575" s="9"/>
      <c r="S1575" s="9"/>
      <c r="T1575" s="9"/>
      <c r="U1575" s="9"/>
      <c r="V1575" s="12"/>
    </row>
    <row r="1576" spans="17:22">
      <c r="Q1576" s="9"/>
      <c r="R1576" s="9"/>
      <c r="S1576" s="9"/>
      <c r="T1576" s="9"/>
      <c r="U1576" s="9"/>
      <c r="V1576" s="12"/>
    </row>
    <row r="1577" spans="17:22">
      <c r="Q1577" s="9"/>
      <c r="R1577" s="9"/>
      <c r="S1577" s="9"/>
      <c r="T1577" s="9"/>
      <c r="U1577" s="9"/>
      <c r="V1577" s="12"/>
    </row>
    <row r="1578" spans="17:22">
      <c r="Q1578" s="9"/>
      <c r="R1578" s="9"/>
      <c r="S1578" s="9"/>
      <c r="T1578" s="9"/>
      <c r="U1578" s="9"/>
      <c r="V1578" s="12"/>
    </row>
    <row r="1579" spans="17:22">
      <c r="Q1579" s="9"/>
      <c r="R1579" s="9"/>
      <c r="S1579" s="9"/>
      <c r="T1579" s="9"/>
      <c r="U1579" s="9"/>
      <c r="V1579" s="12"/>
    </row>
    <row r="1580" spans="17:22">
      <c r="Q1580" s="9"/>
      <c r="R1580" s="9"/>
      <c r="S1580" s="9"/>
      <c r="T1580" s="9"/>
      <c r="U1580" s="9"/>
      <c r="V1580" s="12"/>
    </row>
    <row r="1581" spans="17:22">
      <c r="Q1581" s="9"/>
      <c r="R1581" s="9"/>
      <c r="S1581" s="9"/>
      <c r="T1581" s="9"/>
      <c r="U1581" s="9"/>
      <c r="V1581" s="12"/>
    </row>
    <row r="1582" spans="17:22">
      <c r="Q1582" s="9"/>
      <c r="R1582" s="9"/>
      <c r="S1582" s="9"/>
      <c r="T1582" s="9"/>
      <c r="U1582" s="9"/>
      <c r="V1582" s="12"/>
    </row>
    <row r="1583" spans="17:22">
      <c r="Q1583" s="9"/>
      <c r="R1583" s="9"/>
      <c r="S1583" s="9"/>
      <c r="T1583" s="9"/>
      <c r="U1583" s="9"/>
      <c r="V1583" s="12"/>
    </row>
    <row r="1584" spans="17:22">
      <c r="Q1584" s="9"/>
      <c r="R1584" s="9"/>
      <c r="S1584" s="9"/>
      <c r="T1584" s="9"/>
      <c r="U1584" s="9"/>
      <c r="V1584" s="12"/>
    </row>
    <row r="1585" spans="17:22">
      <c r="Q1585" s="9"/>
      <c r="R1585" s="9"/>
      <c r="S1585" s="9"/>
      <c r="T1585" s="9"/>
      <c r="U1585" s="9"/>
      <c r="V1585" s="12"/>
    </row>
    <row r="1586" spans="17:22">
      <c r="Q1586" s="9"/>
      <c r="R1586" s="9"/>
      <c r="S1586" s="9"/>
      <c r="T1586" s="9"/>
      <c r="U1586" s="9"/>
      <c r="V1586" s="12"/>
    </row>
    <row r="1587" spans="17:22">
      <c r="Q1587" s="9"/>
      <c r="R1587" s="9"/>
      <c r="S1587" s="9"/>
      <c r="T1587" s="9"/>
      <c r="U1587" s="9"/>
      <c r="V1587" s="12"/>
    </row>
    <row r="1588" spans="17:22">
      <c r="Q1588" s="9"/>
      <c r="R1588" s="9"/>
      <c r="S1588" s="9"/>
      <c r="T1588" s="9"/>
      <c r="U1588" s="9"/>
      <c r="V1588" s="12"/>
    </row>
    <row r="1589" spans="17:22">
      <c r="Q1589" s="9"/>
      <c r="R1589" s="9"/>
      <c r="S1589" s="9"/>
      <c r="T1589" s="9"/>
      <c r="U1589" s="9"/>
      <c r="V1589" s="12"/>
    </row>
    <row r="1590" spans="17:22">
      <c r="Q1590" s="9"/>
      <c r="R1590" s="9"/>
      <c r="S1590" s="9"/>
      <c r="T1590" s="9"/>
      <c r="U1590" s="9"/>
      <c r="V1590" s="12"/>
    </row>
    <row r="1591" spans="17:22">
      <c r="Q1591" s="9"/>
      <c r="R1591" s="9"/>
      <c r="S1591" s="9"/>
      <c r="T1591" s="9"/>
      <c r="U1591" s="9"/>
      <c r="V1591" s="12"/>
    </row>
    <row r="1592" spans="17:22">
      <c r="Q1592" s="9"/>
      <c r="R1592" s="9"/>
      <c r="S1592" s="9"/>
      <c r="T1592" s="9"/>
      <c r="U1592" s="9"/>
      <c r="V1592" s="12"/>
    </row>
    <row r="1593" spans="17:22">
      <c r="Q1593" s="9"/>
      <c r="R1593" s="9"/>
      <c r="S1593" s="9"/>
      <c r="T1593" s="9"/>
      <c r="U1593" s="9"/>
      <c r="V1593" s="12"/>
    </row>
    <row r="1594" spans="17:22">
      <c r="Q1594" s="9"/>
      <c r="R1594" s="9"/>
      <c r="S1594" s="9"/>
      <c r="T1594" s="9"/>
      <c r="U1594" s="9"/>
      <c r="V1594" s="12"/>
    </row>
    <row r="1595" spans="17:22">
      <c r="Q1595" s="9"/>
      <c r="R1595" s="9"/>
      <c r="S1595" s="9"/>
      <c r="T1595" s="9"/>
      <c r="U1595" s="9"/>
      <c r="V1595" s="12"/>
    </row>
    <row r="1596" spans="17:22">
      <c r="Q1596" s="9"/>
      <c r="R1596" s="9"/>
      <c r="S1596" s="9"/>
      <c r="T1596" s="9"/>
      <c r="U1596" s="9"/>
      <c r="V1596" s="12"/>
    </row>
    <row r="1597" spans="17:22">
      <c r="Q1597" s="9"/>
      <c r="R1597" s="9"/>
      <c r="S1597" s="9"/>
      <c r="T1597" s="9"/>
      <c r="U1597" s="9"/>
      <c r="V1597" s="12"/>
    </row>
    <row r="1598" spans="17:22">
      <c r="Q1598" s="9"/>
      <c r="R1598" s="9"/>
      <c r="S1598" s="9"/>
      <c r="T1598" s="9"/>
      <c r="U1598" s="9"/>
      <c r="V1598" s="12"/>
    </row>
    <row r="1599" spans="17:22">
      <c r="Q1599" s="9"/>
      <c r="R1599" s="9"/>
      <c r="S1599" s="9"/>
      <c r="T1599" s="9"/>
      <c r="U1599" s="9"/>
      <c r="V1599" s="12"/>
    </row>
    <row r="1600" spans="17:22">
      <c r="Q1600" s="9"/>
      <c r="R1600" s="9"/>
      <c r="S1600" s="9"/>
      <c r="T1600" s="9"/>
      <c r="U1600" s="9"/>
      <c r="V1600" s="12"/>
    </row>
    <row r="1601" spans="17:22">
      <c r="Q1601" s="9"/>
      <c r="R1601" s="9"/>
      <c r="S1601" s="9"/>
      <c r="T1601" s="9"/>
      <c r="U1601" s="9"/>
      <c r="V1601" s="12"/>
    </row>
    <row r="1602" spans="17:22">
      <c r="Q1602" s="9"/>
      <c r="R1602" s="9"/>
      <c r="S1602" s="9"/>
      <c r="T1602" s="9"/>
      <c r="U1602" s="9"/>
      <c r="V1602" s="12"/>
    </row>
    <row r="1603" spans="17:22">
      <c r="Q1603" s="9"/>
      <c r="R1603" s="9"/>
      <c r="S1603" s="9"/>
      <c r="T1603" s="9"/>
      <c r="U1603" s="9"/>
      <c r="V1603" s="12"/>
    </row>
    <row r="1604" spans="17:22">
      <c r="Q1604" s="9"/>
      <c r="R1604" s="9"/>
      <c r="S1604" s="9"/>
      <c r="T1604" s="9"/>
      <c r="U1604" s="9"/>
      <c r="V1604" s="12"/>
    </row>
    <row r="1605" spans="17:22">
      <c r="Q1605" s="9"/>
      <c r="R1605" s="9"/>
      <c r="S1605" s="9"/>
      <c r="T1605" s="9"/>
      <c r="U1605" s="9"/>
      <c r="V1605" s="12"/>
    </row>
    <row r="1606" spans="17:22">
      <c r="Q1606" s="9"/>
      <c r="R1606" s="9"/>
      <c r="S1606" s="9"/>
      <c r="T1606" s="9"/>
      <c r="U1606" s="9"/>
      <c r="V1606" s="12"/>
    </row>
    <row r="1607" spans="17:22">
      <c r="Q1607" s="9"/>
      <c r="R1607" s="9"/>
      <c r="S1607" s="9"/>
      <c r="T1607" s="9"/>
      <c r="U1607" s="9"/>
      <c r="V1607" s="12"/>
    </row>
    <row r="1608" spans="17:22">
      <c r="Q1608" s="9"/>
      <c r="R1608" s="9"/>
      <c r="S1608" s="9"/>
      <c r="T1608" s="9"/>
      <c r="U1608" s="9"/>
      <c r="V1608" s="12"/>
    </row>
    <row r="1609" spans="17:22">
      <c r="Q1609" s="9"/>
      <c r="R1609" s="9"/>
      <c r="S1609" s="9"/>
      <c r="T1609" s="9"/>
      <c r="U1609" s="9"/>
      <c r="V1609" s="12"/>
    </row>
    <row r="1610" spans="17:22">
      <c r="Q1610" s="9"/>
      <c r="R1610" s="9"/>
      <c r="S1610" s="9"/>
      <c r="T1610" s="9"/>
      <c r="U1610" s="9"/>
      <c r="V1610" s="12"/>
    </row>
    <row r="1611" spans="17:22">
      <c r="Q1611" s="9"/>
      <c r="R1611" s="9"/>
      <c r="S1611" s="9"/>
      <c r="T1611" s="9"/>
      <c r="U1611" s="9"/>
      <c r="V1611" s="12"/>
    </row>
    <row r="1612" spans="17:22">
      <c r="Q1612" s="9"/>
      <c r="R1612" s="9"/>
      <c r="S1612" s="9"/>
      <c r="T1612" s="9"/>
      <c r="U1612" s="9"/>
      <c r="V1612" s="12"/>
    </row>
    <row r="1613" spans="17:22">
      <c r="Q1613" s="9"/>
      <c r="R1613" s="9"/>
      <c r="S1613" s="9"/>
      <c r="T1613" s="9"/>
      <c r="U1613" s="9"/>
      <c r="V1613" s="12"/>
    </row>
    <row r="1614" spans="17:22">
      <c r="Q1614" s="9"/>
      <c r="R1614" s="9"/>
      <c r="S1614" s="9"/>
      <c r="T1614" s="9"/>
      <c r="U1614" s="9"/>
      <c r="V1614" s="12"/>
    </row>
    <row r="1615" spans="17:22">
      <c r="Q1615" s="9"/>
      <c r="R1615" s="9"/>
      <c r="S1615" s="9"/>
      <c r="T1615" s="9"/>
      <c r="U1615" s="9"/>
      <c r="V1615" s="12"/>
    </row>
    <row r="1616" spans="17:22">
      <c r="Q1616" s="9"/>
      <c r="R1616" s="9"/>
      <c r="S1616" s="9"/>
      <c r="T1616" s="9"/>
      <c r="U1616" s="9"/>
      <c r="V1616" s="12"/>
    </row>
    <row r="1617" spans="17:22">
      <c r="Q1617" s="9"/>
      <c r="R1617" s="9"/>
      <c r="S1617" s="9"/>
      <c r="T1617" s="9"/>
      <c r="U1617" s="9"/>
      <c r="V1617" s="12"/>
    </row>
    <row r="1618" spans="17:22">
      <c r="Q1618" s="9"/>
      <c r="R1618" s="9"/>
      <c r="S1618" s="9"/>
      <c r="T1618" s="9"/>
      <c r="U1618" s="9"/>
      <c r="V1618" s="12"/>
    </row>
    <row r="1619" spans="17:22">
      <c r="Q1619" s="9"/>
      <c r="R1619" s="9"/>
      <c r="S1619" s="9"/>
      <c r="T1619" s="9"/>
      <c r="U1619" s="9"/>
      <c r="V1619" s="12"/>
    </row>
    <row r="1620" spans="17:22">
      <c r="Q1620" s="9"/>
      <c r="R1620" s="9"/>
      <c r="S1620" s="9"/>
      <c r="T1620" s="9"/>
      <c r="U1620" s="9"/>
      <c r="V1620" s="12"/>
    </row>
    <row r="1621" spans="17:22">
      <c r="Q1621" s="9"/>
      <c r="R1621" s="9"/>
      <c r="S1621" s="9"/>
      <c r="T1621" s="9"/>
      <c r="U1621" s="9"/>
      <c r="V1621" s="12"/>
    </row>
    <row r="1622" spans="17:22">
      <c r="Q1622" s="9"/>
      <c r="R1622" s="9"/>
      <c r="S1622" s="9"/>
      <c r="T1622" s="9"/>
      <c r="U1622" s="9"/>
      <c r="V1622" s="12"/>
    </row>
    <row r="1623" spans="17:22">
      <c r="Q1623" s="9"/>
      <c r="R1623" s="9"/>
      <c r="S1623" s="9"/>
      <c r="T1623" s="9"/>
      <c r="U1623" s="9"/>
      <c r="V1623" s="12"/>
    </row>
    <row r="1624" spans="17:22">
      <c r="Q1624" s="9"/>
      <c r="R1624" s="9"/>
      <c r="S1624" s="9"/>
      <c r="T1624" s="9"/>
      <c r="U1624" s="9"/>
      <c r="V1624" s="12"/>
    </row>
    <row r="1625" spans="17:22">
      <c r="Q1625" s="9"/>
      <c r="R1625" s="9"/>
      <c r="S1625" s="9"/>
      <c r="T1625" s="9"/>
      <c r="U1625" s="9"/>
      <c r="V1625" s="12"/>
    </row>
    <row r="1626" spans="17:22">
      <c r="Q1626" s="9"/>
      <c r="R1626" s="9"/>
      <c r="S1626" s="9"/>
      <c r="T1626" s="9"/>
      <c r="U1626" s="9"/>
      <c r="V1626" s="12"/>
    </row>
    <row r="1627" spans="17:22">
      <c r="Q1627" s="9"/>
      <c r="R1627" s="9"/>
      <c r="S1627" s="9"/>
      <c r="T1627" s="9"/>
      <c r="U1627" s="9"/>
      <c r="V1627" s="12"/>
    </row>
    <row r="1628" spans="17:22">
      <c r="Q1628" s="9"/>
      <c r="R1628" s="9"/>
      <c r="S1628" s="9"/>
      <c r="T1628" s="9"/>
      <c r="U1628" s="9"/>
      <c r="V1628" s="12"/>
    </row>
    <row r="1629" spans="17:22">
      <c r="Q1629" s="9"/>
      <c r="R1629" s="9"/>
      <c r="S1629" s="9"/>
      <c r="T1629" s="9"/>
      <c r="U1629" s="9"/>
      <c r="V1629" s="12"/>
    </row>
    <row r="1630" spans="17:22">
      <c r="Q1630" s="9"/>
      <c r="R1630" s="9"/>
      <c r="S1630" s="9"/>
      <c r="T1630" s="9"/>
      <c r="U1630" s="9"/>
      <c r="V1630" s="12"/>
    </row>
    <row r="1631" spans="17:22">
      <c r="Q1631" s="9"/>
      <c r="R1631" s="9"/>
      <c r="S1631" s="9"/>
      <c r="T1631" s="9"/>
      <c r="U1631" s="9"/>
      <c r="V1631" s="12"/>
    </row>
    <row r="1632" spans="17:22">
      <c r="Q1632" s="9"/>
      <c r="R1632" s="9"/>
      <c r="S1632" s="9"/>
      <c r="T1632" s="9"/>
      <c r="U1632" s="9"/>
      <c r="V1632" s="12"/>
    </row>
    <row r="1633" spans="17:22">
      <c r="Q1633" s="9"/>
      <c r="R1633" s="9"/>
      <c r="S1633" s="9"/>
      <c r="T1633" s="9"/>
      <c r="U1633" s="9"/>
      <c r="V1633" s="12"/>
    </row>
    <row r="1634" spans="17:22">
      <c r="Q1634" s="9"/>
      <c r="R1634" s="9"/>
      <c r="S1634" s="9"/>
      <c r="T1634" s="9"/>
      <c r="U1634" s="9"/>
      <c r="V1634" s="12"/>
    </row>
    <row r="1635" spans="17:22">
      <c r="Q1635" s="9"/>
      <c r="R1635" s="9"/>
      <c r="S1635" s="9"/>
      <c r="T1635" s="9"/>
      <c r="U1635" s="9"/>
      <c r="V1635" s="12"/>
    </row>
    <row r="1636" spans="17:22">
      <c r="Q1636" s="9"/>
      <c r="R1636" s="9"/>
      <c r="S1636" s="9"/>
      <c r="T1636" s="9"/>
      <c r="U1636" s="9"/>
      <c r="V1636" s="12"/>
    </row>
    <row r="1637" spans="17:22">
      <c r="Q1637" s="9"/>
      <c r="R1637" s="9"/>
      <c r="S1637" s="9"/>
      <c r="T1637" s="9"/>
      <c r="U1637" s="9"/>
      <c r="V1637" s="12"/>
    </row>
    <row r="1638" spans="17:22">
      <c r="Q1638" s="9"/>
      <c r="R1638" s="9"/>
      <c r="S1638" s="9"/>
      <c r="T1638" s="9"/>
      <c r="U1638" s="9"/>
      <c r="V1638" s="12"/>
    </row>
    <row r="1639" spans="17:22">
      <c r="Q1639" s="9"/>
      <c r="R1639" s="9"/>
      <c r="S1639" s="9"/>
      <c r="T1639" s="9"/>
      <c r="U1639" s="9"/>
      <c r="V1639" s="12"/>
    </row>
    <row r="1640" spans="17:22">
      <c r="Q1640" s="9"/>
      <c r="R1640" s="9"/>
      <c r="S1640" s="9"/>
      <c r="T1640" s="9"/>
      <c r="U1640" s="9"/>
      <c r="V1640" s="12"/>
    </row>
    <row r="1641" spans="17:22">
      <c r="Q1641" s="9"/>
      <c r="R1641" s="9"/>
      <c r="S1641" s="9"/>
      <c r="T1641" s="9"/>
      <c r="U1641" s="9"/>
      <c r="V1641" s="12"/>
    </row>
    <row r="1642" spans="17:22">
      <c r="Q1642" s="9"/>
      <c r="R1642" s="9"/>
      <c r="S1642" s="9"/>
      <c r="T1642" s="9"/>
      <c r="U1642" s="9"/>
      <c r="V1642" s="12"/>
    </row>
    <row r="1643" spans="17:22">
      <c r="Q1643" s="9"/>
      <c r="R1643" s="9"/>
      <c r="S1643" s="9"/>
      <c r="T1643" s="9"/>
      <c r="U1643" s="9"/>
      <c r="V1643" s="12"/>
    </row>
    <row r="1644" spans="17:22">
      <c r="Q1644" s="9"/>
      <c r="R1644" s="9"/>
      <c r="S1644" s="9"/>
      <c r="T1644" s="9"/>
      <c r="U1644" s="9"/>
      <c r="V1644" s="12"/>
    </row>
    <row r="1645" spans="17:22">
      <c r="Q1645" s="9"/>
      <c r="R1645" s="9"/>
      <c r="S1645" s="9"/>
      <c r="T1645" s="9"/>
      <c r="U1645" s="9"/>
      <c r="V1645" s="12"/>
    </row>
    <row r="1646" spans="17:22">
      <c r="Q1646" s="9"/>
      <c r="R1646" s="9"/>
      <c r="S1646" s="9"/>
      <c r="T1646" s="9"/>
      <c r="U1646" s="9"/>
      <c r="V1646" s="12"/>
    </row>
    <row r="1647" spans="17:22">
      <c r="Q1647" s="9"/>
      <c r="R1647" s="9"/>
      <c r="S1647" s="9"/>
      <c r="T1647" s="9"/>
      <c r="U1647" s="9"/>
      <c r="V1647" s="12"/>
    </row>
    <row r="1648" spans="17:22">
      <c r="Q1648" s="9"/>
      <c r="R1648" s="9"/>
      <c r="S1648" s="9"/>
      <c r="T1648" s="9"/>
      <c r="U1648" s="9"/>
      <c r="V1648" s="12"/>
    </row>
    <row r="1649" spans="17:22">
      <c r="Q1649" s="9"/>
      <c r="R1649" s="9"/>
      <c r="S1649" s="9"/>
      <c r="T1649" s="9"/>
      <c r="U1649" s="9"/>
      <c r="V1649" s="12"/>
    </row>
    <row r="1650" spans="17:22">
      <c r="Q1650" s="9"/>
      <c r="R1650" s="9"/>
      <c r="S1650" s="9"/>
      <c r="T1650" s="9"/>
      <c r="U1650" s="9"/>
      <c r="V1650" s="12"/>
    </row>
    <row r="1651" spans="17:22">
      <c r="Q1651" s="9"/>
      <c r="R1651" s="9"/>
      <c r="S1651" s="9"/>
      <c r="T1651" s="9"/>
      <c r="U1651" s="9"/>
      <c r="V1651" s="12"/>
    </row>
    <row r="1652" spans="17:22">
      <c r="Q1652" s="9"/>
      <c r="R1652" s="9"/>
      <c r="S1652" s="9"/>
      <c r="T1652" s="9"/>
      <c r="U1652" s="9"/>
      <c r="V1652" s="12"/>
    </row>
    <row r="1653" spans="17:22">
      <c r="Q1653" s="9"/>
      <c r="R1653" s="9"/>
      <c r="S1653" s="9"/>
      <c r="T1653" s="9"/>
      <c r="U1653" s="9"/>
      <c r="V1653" s="12"/>
    </row>
    <row r="1654" spans="17:22">
      <c r="Q1654" s="9"/>
      <c r="R1654" s="9"/>
      <c r="S1654" s="9"/>
      <c r="T1654" s="9"/>
      <c r="U1654" s="9"/>
      <c r="V1654" s="12"/>
    </row>
    <row r="1655" spans="17:22">
      <c r="Q1655" s="9"/>
      <c r="R1655" s="9"/>
      <c r="S1655" s="9"/>
      <c r="T1655" s="9"/>
      <c r="U1655" s="9"/>
      <c r="V1655" s="12"/>
    </row>
    <row r="1656" spans="17:22">
      <c r="Q1656" s="9"/>
      <c r="R1656" s="9"/>
      <c r="S1656" s="9"/>
      <c r="T1656" s="9"/>
      <c r="U1656" s="9"/>
      <c r="V1656" s="12"/>
    </row>
    <row r="1657" spans="17:22">
      <c r="Q1657" s="9"/>
      <c r="R1657" s="9"/>
      <c r="S1657" s="9"/>
      <c r="T1657" s="9"/>
      <c r="U1657" s="9"/>
      <c r="V1657" s="12"/>
    </row>
    <row r="1658" spans="17:22">
      <c r="Q1658" s="9"/>
      <c r="R1658" s="9"/>
      <c r="S1658" s="9"/>
      <c r="T1658" s="9"/>
      <c r="U1658" s="9"/>
      <c r="V1658" s="12"/>
    </row>
    <row r="1659" spans="17:22">
      <c r="Q1659" s="9"/>
      <c r="R1659" s="9"/>
      <c r="S1659" s="9"/>
      <c r="T1659" s="9"/>
      <c r="U1659" s="9"/>
      <c r="V1659" s="12"/>
    </row>
    <row r="1660" spans="17:22">
      <c r="Q1660" s="9"/>
      <c r="R1660" s="9"/>
      <c r="S1660" s="9"/>
      <c r="T1660" s="9"/>
      <c r="U1660" s="9"/>
      <c r="V1660" s="12"/>
    </row>
    <row r="1661" spans="17:22">
      <c r="Q1661" s="9"/>
      <c r="R1661" s="9"/>
      <c r="S1661" s="9"/>
      <c r="T1661" s="9"/>
      <c r="U1661" s="9"/>
      <c r="V1661" s="12"/>
    </row>
    <row r="1662" spans="17:22">
      <c r="Q1662" s="9"/>
      <c r="R1662" s="9"/>
      <c r="S1662" s="9"/>
      <c r="T1662" s="9"/>
      <c r="U1662" s="9"/>
      <c r="V1662" s="12"/>
    </row>
    <row r="1663" spans="17:22">
      <c r="Q1663" s="9"/>
      <c r="R1663" s="9"/>
      <c r="S1663" s="9"/>
      <c r="T1663" s="9"/>
      <c r="U1663" s="9"/>
      <c r="V1663" s="12"/>
    </row>
    <row r="1664" spans="17:22">
      <c r="Q1664" s="9"/>
      <c r="R1664" s="9"/>
      <c r="S1664" s="9"/>
      <c r="T1664" s="9"/>
      <c r="U1664" s="9"/>
      <c r="V1664" s="12"/>
    </row>
    <row r="1665" spans="17:22">
      <c r="Q1665" s="9"/>
      <c r="R1665" s="9"/>
      <c r="S1665" s="9"/>
      <c r="T1665" s="9"/>
      <c r="U1665" s="9"/>
      <c r="V1665" s="12"/>
    </row>
    <row r="1666" spans="17:22">
      <c r="Q1666" s="9"/>
      <c r="R1666" s="9"/>
      <c r="S1666" s="9"/>
      <c r="T1666" s="9"/>
      <c r="U1666" s="9"/>
      <c r="V1666" s="12"/>
    </row>
    <row r="1667" spans="17:22">
      <c r="Q1667" s="9"/>
      <c r="R1667" s="9"/>
      <c r="S1667" s="9"/>
      <c r="T1667" s="9"/>
      <c r="U1667" s="9"/>
      <c r="V1667" s="12"/>
    </row>
    <row r="1668" spans="17:22">
      <c r="Q1668" s="9"/>
      <c r="R1668" s="9"/>
      <c r="S1668" s="9"/>
      <c r="T1668" s="9"/>
      <c r="U1668" s="9"/>
      <c r="V1668" s="12"/>
    </row>
    <row r="1669" spans="17:22">
      <c r="Q1669" s="9"/>
      <c r="R1669" s="9"/>
      <c r="S1669" s="9"/>
      <c r="T1669" s="9"/>
      <c r="U1669" s="9"/>
      <c r="V1669" s="12"/>
    </row>
    <row r="1670" spans="17:22">
      <c r="Q1670" s="9"/>
      <c r="R1670" s="9"/>
      <c r="S1670" s="9"/>
      <c r="T1670" s="9"/>
      <c r="U1670" s="9"/>
      <c r="V1670" s="12"/>
    </row>
    <row r="1671" spans="17:22">
      <c r="Q1671" s="9"/>
      <c r="R1671" s="9"/>
      <c r="S1671" s="9"/>
      <c r="T1671" s="9"/>
      <c r="U1671" s="9"/>
      <c r="V1671" s="12"/>
    </row>
    <row r="1672" spans="17:22">
      <c r="Q1672" s="9"/>
      <c r="R1672" s="9"/>
      <c r="S1672" s="9"/>
      <c r="T1672" s="9"/>
      <c r="U1672" s="9"/>
      <c r="V1672" s="12"/>
    </row>
    <row r="1673" spans="17:22">
      <c r="Q1673" s="9"/>
      <c r="R1673" s="9"/>
      <c r="S1673" s="9"/>
      <c r="T1673" s="9"/>
      <c r="U1673" s="9"/>
      <c r="V1673" s="12"/>
    </row>
    <row r="1674" spans="17:22">
      <c r="Q1674" s="9"/>
      <c r="R1674" s="9"/>
      <c r="S1674" s="9"/>
      <c r="T1674" s="9"/>
      <c r="U1674" s="9"/>
      <c r="V1674" s="12"/>
    </row>
    <row r="1675" spans="17:22">
      <c r="Q1675" s="9"/>
      <c r="R1675" s="9"/>
      <c r="S1675" s="9"/>
      <c r="T1675" s="9"/>
      <c r="U1675" s="9"/>
      <c r="V1675" s="12"/>
    </row>
    <row r="1676" spans="17:22">
      <c r="Q1676" s="9"/>
      <c r="R1676" s="9"/>
      <c r="S1676" s="9"/>
      <c r="T1676" s="9"/>
      <c r="U1676" s="9"/>
      <c r="V1676" s="12"/>
    </row>
    <row r="1677" spans="17:22">
      <c r="Q1677" s="9"/>
      <c r="R1677" s="9"/>
      <c r="S1677" s="9"/>
      <c r="T1677" s="9"/>
      <c r="U1677" s="9"/>
      <c r="V1677" s="12"/>
    </row>
    <row r="1678" spans="17:22">
      <c r="Q1678" s="9"/>
      <c r="R1678" s="9"/>
      <c r="S1678" s="9"/>
      <c r="T1678" s="9"/>
      <c r="U1678" s="9"/>
      <c r="V1678" s="12"/>
    </row>
    <row r="1679" spans="17:22">
      <c r="Q1679" s="9"/>
      <c r="R1679" s="9"/>
      <c r="S1679" s="9"/>
      <c r="T1679" s="9"/>
      <c r="U1679" s="9"/>
      <c r="V1679" s="12"/>
    </row>
    <row r="1680" spans="17:22">
      <c r="Q1680" s="9"/>
      <c r="R1680" s="9"/>
      <c r="S1680" s="9"/>
      <c r="T1680" s="9"/>
      <c r="U1680" s="9"/>
      <c r="V1680" s="12"/>
    </row>
    <row r="1681" spans="17:22">
      <c r="Q1681" s="9"/>
      <c r="R1681" s="9"/>
      <c r="S1681" s="9"/>
      <c r="T1681" s="9"/>
      <c r="U1681" s="9"/>
      <c r="V1681" s="12"/>
    </row>
    <row r="1682" spans="17:22">
      <c r="Q1682" s="9"/>
      <c r="R1682" s="9"/>
      <c r="S1682" s="9"/>
      <c r="T1682" s="9"/>
      <c r="U1682" s="9"/>
      <c r="V1682" s="12"/>
    </row>
    <row r="1683" spans="17:22">
      <c r="Q1683" s="9"/>
      <c r="R1683" s="9"/>
      <c r="S1683" s="9"/>
      <c r="T1683" s="9"/>
      <c r="U1683" s="9"/>
      <c r="V1683" s="12"/>
    </row>
    <row r="1684" spans="17:22">
      <c r="Q1684" s="9"/>
      <c r="R1684" s="9"/>
      <c r="S1684" s="9"/>
      <c r="T1684" s="9"/>
      <c r="U1684" s="9"/>
      <c r="V1684" s="12"/>
    </row>
    <row r="1685" spans="17:22">
      <c r="Q1685" s="9"/>
      <c r="R1685" s="9"/>
      <c r="S1685" s="9"/>
      <c r="T1685" s="9"/>
      <c r="U1685" s="9"/>
      <c r="V1685" s="12"/>
    </row>
    <row r="1686" spans="17:22">
      <c r="Q1686" s="9"/>
      <c r="R1686" s="9"/>
      <c r="S1686" s="9"/>
      <c r="T1686" s="9"/>
      <c r="U1686" s="9"/>
      <c r="V1686" s="12"/>
    </row>
    <row r="1687" spans="17:22">
      <c r="Q1687" s="9"/>
      <c r="R1687" s="9"/>
      <c r="S1687" s="9"/>
      <c r="T1687" s="9"/>
      <c r="U1687" s="9"/>
      <c r="V1687" s="12"/>
    </row>
    <row r="1688" spans="17:22">
      <c r="Q1688" s="9"/>
      <c r="R1688" s="9"/>
      <c r="S1688" s="9"/>
      <c r="T1688" s="9"/>
      <c r="U1688" s="9"/>
      <c r="V1688" s="12"/>
    </row>
    <row r="1689" spans="17:22">
      <c r="Q1689" s="9"/>
      <c r="R1689" s="9"/>
      <c r="S1689" s="9"/>
      <c r="T1689" s="9"/>
      <c r="U1689" s="9"/>
      <c r="V1689" s="12"/>
    </row>
    <row r="1690" spans="17:22">
      <c r="Q1690" s="9"/>
      <c r="R1690" s="9"/>
      <c r="S1690" s="9"/>
      <c r="T1690" s="9"/>
      <c r="U1690" s="9"/>
      <c r="V1690" s="12"/>
    </row>
    <row r="1691" spans="17:22">
      <c r="Q1691" s="9"/>
      <c r="R1691" s="9"/>
      <c r="S1691" s="9"/>
      <c r="T1691" s="9"/>
      <c r="U1691" s="9"/>
      <c r="V1691" s="12"/>
    </row>
    <row r="1692" spans="17:22">
      <c r="Q1692" s="9"/>
      <c r="R1692" s="9"/>
      <c r="S1692" s="9"/>
      <c r="T1692" s="9"/>
      <c r="U1692" s="9"/>
      <c r="V1692" s="12"/>
    </row>
    <row r="1693" spans="17:22">
      <c r="Q1693" s="9"/>
      <c r="R1693" s="9"/>
      <c r="S1693" s="9"/>
      <c r="T1693" s="9"/>
      <c r="U1693" s="9"/>
      <c r="V1693" s="12"/>
    </row>
    <row r="1694" spans="17:22">
      <c r="Q1694" s="9"/>
      <c r="R1694" s="9"/>
      <c r="S1694" s="9"/>
      <c r="T1694" s="9"/>
      <c r="U1694" s="9"/>
      <c r="V1694" s="12"/>
    </row>
    <row r="1695" spans="17:22">
      <c r="Q1695" s="9"/>
      <c r="R1695" s="9"/>
      <c r="S1695" s="9"/>
      <c r="T1695" s="9"/>
      <c r="U1695" s="9"/>
      <c r="V1695" s="12"/>
    </row>
    <row r="1696" spans="17:22">
      <c r="Q1696" s="9"/>
      <c r="R1696" s="9"/>
      <c r="S1696" s="9"/>
      <c r="T1696" s="9"/>
      <c r="U1696" s="9"/>
      <c r="V1696" s="12"/>
    </row>
    <row r="1697" spans="17:22">
      <c r="Q1697" s="9"/>
      <c r="R1697" s="9"/>
      <c r="S1697" s="9"/>
      <c r="T1697" s="9"/>
      <c r="U1697" s="9"/>
      <c r="V1697" s="12"/>
    </row>
    <row r="1698" spans="17:22">
      <c r="Q1698" s="9"/>
      <c r="R1698" s="9"/>
      <c r="S1698" s="9"/>
      <c r="T1698" s="9"/>
      <c r="U1698" s="9"/>
      <c r="V1698" s="12"/>
    </row>
    <row r="1699" spans="17:22">
      <c r="Q1699" s="9"/>
      <c r="R1699" s="9"/>
      <c r="S1699" s="9"/>
      <c r="T1699" s="9"/>
      <c r="U1699" s="9"/>
      <c r="V1699" s="12"/>
    </row>
    <row r="1700" spans="17:22">
      <c r="Q1700" s="9"/>
      <c r="R1700" s="9"/>
      <c r="S1700" s="9"/>
      <c r="T1700" s="9"/>
      <c r="U1700" s="9"/>
      <c r="V1700" s="12"/>
    </row>
    <row r="1701" spans="17:22">
      <c r="Q1701" s="9"/>
      <c r="R1701" s="9"/>
      <c r="S1701" s="9"/>
      <c r="T1701" s="9"/>
      <c r="U1701" s="9"/>
      <c r="V1701" s="12"/>
    </row>
    <row r="1702" spans="17:22">
      <c r="Q1702" s="9"/>
      <c r="R1702" s="9"/>
      <c r="S1702" s="9"/>
      <c r="T1702" s="9"/>
      <c r="U1702" s="9"/>
      <c r="V1702" s="12"/>
    </row>
    <row r="1703" spans="17:22">
      <c r="Q1703" s="9"/>
      <c r="R1703" s="9"/>
      <c r="S1703" s="9"/>
      <c r="T1703" s="9"/>
      <c r="U1703" s="9"/>
      <c r="V1703" s="12"/>
    </row>
    <row r="1704" spans="17:22">
      <c r="Q1704" s="9"/>
      <c r="R1704" s="9"/>
      <c r="S1704" s="9"/>
      <c r="T1704" s="9"/>
      <c r="U1704" s="9"/>
      <c r="V1704" s="12"/>
    </row>
    <row r="1705" spans="17:22">
      <c r="Q1705" s="9"/>
      <c r="R1705" s="9"/>
      <c r="S1705" s="9"/>
      <c r="T1705" s="9"/>
      <c r="U1705" s="9"/>
      <c r="V1705" s="12"/>
    </row>
    <row r="1706" spans="17:22">
      <c r="Q1706" s="9"/>
      <c r="R1706" s="9"/>
      <c r="S1706" s="9"/>
      <c r="T1706" s="9"/>
      <c r="U1706" s="9"/>
      <c r="V1706" s="12"/>
    </row>
    <row r="1707" spans="17:22">
      <c r="Q1707" s="9"/>
      <c r="R1707" s="9"/>
      <c r="S1707" s="9"/>
      <c r="T1707" s="9"/>
      <c r="U1707" s="9"/>
      <c r="V1707" s="12"/>
    </row>
    <row r="1708" spans="17:22">
      <c r="Q1708" s="9"/>
      <c r="R1708" s="9"/>
      <c r="S1708" s="9"/>
      <c r="T1708" s="9"/>
      <c r="U1708" s="9"/>
      <c r="V1708" s="12"/>
    </row>
    <row r="1709" spans="17:22">
      <c r="Q1709" s="9"/>
      <c r="R1709" s="9"/>
      <c r="S1709" s="9"/>
      <c r="T1709" s="9"/>
      <c r="U1709" s="9"/>
      <c r="V1709" s="12"/>
    </row>
    <row r="1710" spans="17:22">
      <c r="Q1710" s="9"/>
      <c r="R1710" s="9"/>
      <c r="S1710" s="9"/>
      <c r="T1710" s="9"/>
      <c r="U1710" s="9"/>
      <c r="V1710" s="12"/>
    </row>
    <row r="1711" spans="17:22">
      <c r="Q1711" s="9"/>
      <c r="R1711" s="9"/>
      <c r="S1711" s="9"/>
      <c r="T1711" s="9"/>
      <c r="U1711" s="9"/>
      <c r="V1711" s="12"/>
    </row>
    <row r="1712" spans="17:22">
      <c r="Q1712" s="9"/>
      <c r="R1712" s="9"/>
      <c r="S1712" s="9"/>
      <c r="T1712" s="9"/>
      <c r="U1712" s="9"/>
      <c r="V1712" s="12"/>
    </row>
    <row r="1713" spans="17:22">
      <c r="Q1713" s="9"/>
      <c r="R1713" s="9"/>
      <c r="S1713" s="9"/>
      <c r="T1713" s="9"/>
      <c r="U1713" s="9"/>
      <c r="V1713" s="12"/>
    </row>
    <row r="1714" spans="17:22">
      <c r="Q1714" s="9"/>
      <c r="R1714" s="9"/>
      <c r="S1714" s="9"/>
      <c r="T1714" s="9"/>
      <c r="U1714" s="9"/>
      <c r="V1714" s="12"/>
    </row>
    <row r="1715" spans="17:22">
      <c r="Q1715" s="9"/>
      <c r="R1715" s="9"/>
      <c r="S1715" s="9"/>
      <c r="T1715" s="9"/>
      <c r="U1715" s="9"/>
      <c r="V1715" s="12"/>
    </row>
    <row r="1716" spans="17:22">
      <c r="Q1716" s="9"/>
      <c r="R1716" s="9"/>
      <c r="S1716" s="9"/>
      <c r="T1716" s="9"/>
      <c r="U1716" s="9"/>
      <c r="V1716" s="12"/>
    </row>
    <row r="1717" spans="17:22">
      <c r="Q1717" s="9"/>
      <c r="R1717" s="9"/>
      <c r="S1717" s="9"/>
      <c r="T1717" s="9"/>
      <c r="U1717" s="9"/>
      <c r="V1717" s="12"/>
    </row>
    <row r="1718" spans="17:22">
      <c r="Q1718" s="9"/>
      <c r="R1718" s="9"/>
      <c r="S1718" s="9"/>
      <c r="T1718" s="9"/>
      <c r="U1718" s="9"/>
      <c r="V1718" s="12"/>
    </row>
    <row r="1719" spans="17:22">
      <c r="Q1719" s="9"/>
      <c r="R1719" s="9"/>
      <c r="S1719" s="9"/>
      <c r="T1719" s="9"/>
      <c r="U1719" s="9"/>
      <c r="V1719" s="12"/>
    </row>
    <row r="1720" spans="17:22">
      <c r="Q1720" s="9"/>
      <c r="R1720" s="9"/>
      <c r="S1720" s="9"/>
      <c r="T1720" s="9"/>
      <c r="U1720" s="9"/>
      <c r="V1720" s="12"/>
    </row>
    <row r="1721" spans="17:22">
      <c r="Q1721" s="9"/>
      <c r="R1721" s="9"/>
      <c r="S1721" s="9"/>
      <c r="T1721" s="9"/>
      <c r="U1721" s="9"/>
      <c r="V1721" s="12"/>
    </row>
    <row r="1722" spans="17:22">
      <c r="Q1722" s="9"/>
      <c r="R1722" s="9"/>
      <c r="S1722" s="9"/>
      <c r="T1722" s="9"/>
      <c r="U1722" s="9"/>
      <c r="V1722" s="12"/>
    </row>
    <row r="1723" spans="17:22">
      <c r="Q1723" s="9"/>
      <c r="R1723" s="9"/>
      <c r="S1723" s="9"/>
      <c r="T1723" s="9"/>
      <c r="U1723" s="9"/>
      <c r="V1723" s="12"/>
    </row>
    <row r="1724" spans="17:22">
      <c r="Q1724" s="9"/>
      <c r="R1724" s="9"/>
      <c r="S1724" s="9"/>
      <c r="T1724" s="9"/>
      <c r="U1724" s="9"/>
      <c r="V1724" s="12"/>
    </row>
    <row r="1725" spans="17:22">
      <c r="Q1725" s="9"/>
      <c r="R1725" s="9"/>
      <c r="S1725" s="9"/>
      <c r="T1725" s="9"/>
      <c r="U1725" s="9"/>
      <c r="V1725" s="12"/>
    </row>
    <row r="1726" spans="17:22">
      <c r="Q1726" s="9"/>
      <c r="R1726" s="9"/>
      <c r="S1726" s="9"/>
      <c r="T1726" s="9"/>
      <c r="U1726" s="9"/>
      <c r="V1726" s="12"/>
    </row>
    <row r="1727" spans="17:22">
      <c r="Q1727" s="9"/>
      <c r="R1727" s="9"/>
      <c r="S1727" s="9"/>
      <c r="T1727" s="9"/>
      <c r="U1727" s="9"/>
      <c r="V1727" s="12"/>
    </row>
    <row r="1728" spans="17:22">
      <c r="Q1728" s="9"/>
      <c r="R1728" s="9"/>
      <c r="S1728" s="9"/>
      <c r="T1728" s="9"/>
      <c r="U1728" s="9"/>
      <c r="V1728" s="12"/>
    </row>
    <row r="1729" spans="17:22">
      <c r="Q1729" s="9"/>
      <c r="R1729" s="9"/>
      <c r="S1729" s="9"/>
      <c r="T1729" s="9"/>
      <c r="U1729" s="9"/>
      <c r="V1729" s="12"/>
    </row>
    <row r="1730" spans="17:22">
      <c r="Q1730" s="9"/>
      <c r="R1730" s="9"/>
      <c r="S1730" s="9"/>
      <c r="T1730" s="9"/>
      <c r="U1730" s="9"/>
      <c r="V1730" s="12"/>
    </row>
    <row r="1731" spans="17:22">
      <c r="Q1731" s="9"/>
      <c r="R1731" s="9"/>
      <c r="S1731" s="9"/>
      <c r="T1731" s="9"/>
      <c r="U1731" s="9"/>
      <c r="V1731" s="12"/>
    </row>
    <row r="1732" spans="17:22">
      <c r="Q1732" s="9"/>
      <c r="R1732" s="9"/>
      <c r="S1732" s="9"/>
      <c r="T1732" s="9"/>
      <c r="U1732" s="9"/>
      <c r="V1732" s="12"/>
    </row>
    <row r="1733" spans="17:22">
      <c r="Q1733" s="9"/>
      <c r="R1733" s="9"/>
      <c r="S1733" s="9"/>
      <c r="T1733" s="9"/>
      <c r="U1733" s="9"/>
      <c r="V1733" s="12"/>
    </row>
    <row r="1734" spans="17:22">
      <c r="Q1734" s="9"/>
      <c r="R1734" s="9"/>
      <c r="S1734" s="9"/>
      <c r="T1734" s="9"/>
      <c r="U1734" s="9"/>
      <c r="V1734" s="12"/>
    </row>
    <row r="1735" spans="17:22">
      <c r="Q1735" s="9"/>
      <c r="R1735" s="9"/>
      <c r="S1735" s="9"/>
      <c r="T1735" s="9"/>
      <c r="U1735" s="9"/>
      <c r="V1735" s="12"/>
    </row>
    <row r="1736" spans="17:22">
      <c r="Q1736" s="9"/>
      <c r="R1736" s="9"/>
      <c r="S1736" s="9"/>
      <c r="T1736" s="9"/>
      <c r="U1736" s="9"/>
      <c r="V1736" s="12"/>
    </row>
    <row r="1737" spans="17:22">
      <c r="Q1737" s="9"/>
      <c r="R1737" s="9"/>
      <c r="S1737" s="9"/>
      <c r="T1737" s="9"/>
      <c r="U1737" s="9"/>
      <c r="V1737" s="12"/>
    </row>
    <row r="1738" spans="17:22">
      <c r="Q1738" s="9"/>
      <c r="R1738" s="9"/>
      <c r="S1738" s="9"/>
      <c r="T1738" s="9"/>
      <c r="U1738" s="9"/>
      <c r="V1738" s="12"/>
    </row>
    <row r="1739" spans="17:22">
      <c r="Q1739" s="9"/>
      <c r="R1739" s="9"/>
      <c r="S1739" s="9"/>
      <c r="T1739" s="9"/>
      <c r="U1739" s="9"/>
      <c r="V1739" s="12"/>
    </row>
    <row r="1740" spans="17:22">
      <c r="Q1740" s="9"/>
      <c r="R1740" s="9"/>
      <c r="S1740" s="9"/>
      <c r="T1740" s="9"/>
      <c r="U1740" s="9"/>
      <c r="V1740" s="12"/>
    </row>
    <row r="1741" spans="17:22">
      <c r="Q1741" s="9"/>
      <c r="R1741" s="9"/>
      <c r="S1741" s="9"/>
      <c r="T1741" s="9"/>
      <c r="U1741" s="9"/>
      <c r="V1741" s="12"/>
    </row>
    <row r="1742" spans="17:22">
      <c r="Q1742" s="9"/>
      <c r="R1742" s="9"/>
      <c r="S1742" s="9"/>
      <c r="T1742" s="9"/>
      <c r="U1742" s="9"/>
      <c r="V1742" s="12"/>
    </row>
    <row r="1743" spans="17:22">
      <c r="Q1743" s="9"/>
      <c r="R1743" s="9"/>
      <c r="S1743" s="9"/>
      <c r="T1743" s="9"/>
      <c r="U1743" s="9"/>
      <c r="V1743" s="12"/>
    </row>
    <row r="1744" spans="17:22">
      <c r="Q1744" s="9"/>
      <c r="R1744" s="9"/>
      <c r="S1744" s="9"/>
      <c r="T1744" s="9"/>
      <c r="U1744" s="9"/>
      <c r="V1744" s="12"/>
    </row>
    <row r="1745" spans="17:22">
      <c r="Q1745" s="9"/>
      <c r="R1745" s="9"/>
      <c r="S1745" s="9"/>
      <c r="T1745" s="9"/>
      <c r="U1745" s="9"/>
      <c r="V1745" s="12"/>
    </row>
    <row r="1746" spans="17:22">
      <c r="Q1746" s="9"/>
      <c r="R1746" s="9"/>
      <c r="S1746" s="9"/>
      <c r="T1746" s="9"/>
      <c r="U1746" s="9"/>
      <c r="V1746" s="12"/>
    </row>
    <row r="1747" spans="17:22">
      <c r="Q1747" s="9"/>
      <c r="R1747" s="9"/>
      <c r="S1747" s="9"/>
      <c r="T1747" s="9"/>
      <c r="U1747" s="9"/>
      <c r="V1747" s="12"/>
    </row>
    <row r="1748" spans="17:22">
      <c r="Q1748" s="9"/>
      <c r="R1748" s="9"/>
      <c r="S1748" s="9"/>
      <c r="T1748" s="9"/>
      <c r="U1748" s="9"/>
      <c r="V1748" s="12"/>
    </row>
    <row r="1749" spans="17:22">
      <c r="Q1749" s="9"/>
      <c r="R1749" s="9"/>
      <c r="S1749" s="9"/>
      <c r="T1749" s="9"/>
      <c r="U1749" s="9"/>
      <c r="V1749" s="12"/>
    </row>
    <row r="1750" spans="17:22">
      <c r="Q1750" s="9"/>
      <c r="R1750" s="9"/>
      <c r="S1750" s="9"/>
      <c r="T1750" s="9"/>
      <c r="U1750" s="9"/>
      <c r="V1750" s="12"/>
    </row>
    <row r="1751" spans="17:22">
      <c r="Q1751" s="9"/>
      <c r="R1751" s="9"/>
      <c r="S1751" s="9"/>
      <c r="T1751" s="9"/>
      <c r="U1751" s="9"/>
      <c r="V1751" s="12"/>
    </row>
    <row r="1752" spans="17:22">
      <c r="Q1752" s="9"/>
      <c r="R1752" s="9"/>
      <c r="S1752" s="9"/>
      <c r="T1752" s="9"/>
      <c r="U1752" s="9"/>
      <c r="V1752" s="12"/>
    </row>
    <row r="1753" spans="17:22">
      <c r="Q1753" s="9"/>
      <c r="R1753" s="9"/>
      <c r="S1753" s="9"/>
      <c r="T1753" s="9"/>
      <c r="U1753" s="9"/>
      <c r="V1753" s="12"/>
    </row>
    <row r="1754" spans="17:22">
      <c r="Q1754" s="9"/>
      <c r="R1754" s="9"/>
      <c r="S1754" s="9"/>
      <c r="T1754" s="9"/>
      <c r="U1754" s="9"/>
      <c r="V1754" s="12"/>
    </row>
    <row r="1755" spans="17:22">
      <c r="Q1755" s="9"/>
      <c r="R1755" s="9"/>
      <c r="S1755" s="9"/>
      <c r="T1755" s="9"/>
      <c r="U1755" s="9"/>
      <c r="V1755" s="12"/>
    </row>
    <row r="1756" spans="17:22">
      <c r="Q1756" s="9"/>
      <c r="R1756" s="9"/>
      <c r="S1756" s="9"/>
      <c r="T1756" s="9"/>
      <c r="U1756" s="9"/>
      <c r="V1756" s="12"/>
    </row>
    <row r="1757" spans="17:22">
      <c r="Q1757" s="9"/>
      <c r="R1757" s="9"/>
      <c r="S1757" s="9"/>
      <c r="T1757" s="9"/>
      <c r="U1757" s="9"/>
      <c r="V1757" s="12"/>
    </row>
    <row r="1758" spans="17:22">
      <c r="Q1758" s="9"/>
      <c r="R1758" s="9"/>
      <c r="S1758" s="9"/>
      <c r="T1758" s="9"/>
      <c r="U1758" s="9"/>
      <c r="V1758" s="12"/>
    </row>
    <row r="1759" spans="17:22">
      <c r="Q1759" s="9"/>
      <c r="R1759" s="9"/>
      <c r="S1759" s="9"/>
      <c r="T1759" s="9"/>
      <c r="U1759" s="9"/>
      <c r="V1759" s="12"/>
    </row>
    <row r="1760" spans="17:22">
      <c r="Q1760" s="9"/>
      <c r="R1760" s="9"/>
      <c r="S1760" s="9"/>
      <c r="T1760" s="9"/>
      <c r="U1760" s="9"/>
      <c r="V1760" s="12"/>
    </row>
    <row r="1761" spans="17:22">
      <c r="Q1761" s="9"/>
      <c r="R1761" s="9"/>
      <c r="S1761" s="9"/>
      <c r="T1761" s="9"/>
      <c r="U1761" s="9"/>
      <c r="V1761" s="12"/>
    </row>
    <row r="1762" spans="17:22">
      <c r="Q1762" s="9"/>
      <c r="R1762" s="9"/>
      <c r="S1762" s="9"/>
      <c r="T1762" s="9"/>
      <c r="U1762" s="9"/>
      <c r="V1762" s="12"/>
    </row>
    <row r="1763" spans="17:22">
      <c r="Q1763" s="9"/>
      <c r="R1763" s="9"/>
      <c r="S1763" s="9"/>
      <c r="T1763" s="9"/>
      <c r="U1763" s="9"/>
      <c r="V1763" s="12"/>
    </row>
    <row r="1764" spans="17:22">
      <c r="Q1764" s="9"/>
      <c r="R1764" s="9"/>
      <c r="S1764" s="9"/>
      <c r="T1764" s="9"/>
      <c r="U1764" s="9"/>
      <c r="V1764" s="12"/>
    </row>
    <row r="1765" spans="17:22">
      <c r="Q1765" s="9"/>
      <c r="R1765" s="9"/>
      <c r="S1765" s="9"/>
      <c r="T1765" s="9"/>
      <c r="U1765" s="9"/>
      <c r="V1765" s="12"/>
    </row>
    <row r="1766" spans="17:22">
      <c r="Q1766" s="9"/>
      <c r="R1766" s="9"/>
      <c r="S1766" s="9"/>
      <c r="T1766" s="9"/>
      <c r="U1766" s="9"/>
      <c r="V1766" s="12"/>
    </row>
    <row r="1767" spans="17:22">
      <c r="Q1767" s="9"/>
      <c r="R1767" s="9"/>
      <c r="S1767" s="9"/>
      <c r="T1767" s="9"/>
      <c r="U1767" s="9"/>
      <c r="V1767" s="12"/>
    </row>
    <row r="1768" spans="17:22">
      <c r="Q1768" s="9"/>
      <c r="R1768" s="9"/>
      <c r="S1768" s="9"/>
      <c r="T1768" s="9"/>
      <c r="U1768" s="9"/>
      <c r="V1768" s="12"/>
    </row>
    <row r="1769" spans="17:22">
      <c r="Q1769" s="9"/>
      <c r="R1769" s="9"/>
      <c r="S1769" s="9"/>
      <c r="T1769" s="9"/>
      <c r="U1769" s="9"/>
      <c r="V1769" s="12"/>
    </row>
    <row r="1770" spans="17:22">
      <c r="Q1770" s="9"/>
      <c r="R1770" s="9"/>
      <c r="S1770" s="9"/>
      <c r="T1770" s="9"/>
      <c r="U1770" s="9"/>
      <c r="V1770" s="12"/>
    </row>
    <row r="1771" spans="17:22">
      <c r="Q1771" s="9"/>
      <c r="R1771" s="9"/>
      <c r="S1771" s="9"/>
      <c r="T1771" s="9"/>
      <c r="U1771" s="9"/>
      <c r="V1771" s="12"/>
    </row>
    <row r="1772" spans="17:22">
      <c r="Q1772" s="9"/>
      <c r="R1772" s="9"/>
      <c r="S1772" s="9"/>
      <c r="T1772" s="9"/>
      <c r="U1772" s="9"/>
      <c r="V1772" s="12"/>
    </row>
    <row r="1773" spans="17:22">
      <c r="Q1773" s="9"/>
      <c r="R1773" s="9"/>
      <c r="S1773" s="9"/>
      <c r="T1773" s="9"/>
      <c r="U1773" s="9"/>
      <c r="V1773" s="12"/>
    </row>
    <row r="1774" spans="17:22">
      <c r="Q1774" s="9"/>
      <c r="R1774" s="9"/>
      <c r="S1774" s="9"/>
      <c r="T1774" s="9"/>
      <c r="U1774" s="9"/>
      <c r="V1774" s="12"/>
    </row>
    <row r="1775" spans="17:22">
      <c r="Q1775" s="9"/>
      <c r="R1775" s="9"/>
      <c r="S1775" s="9"/>
      <c r="T1775" s="9"/>
      <c r="U1775" s="9"/>
      <c r="V1775" s="12"/>
    </row>
    <row r="1776" spans="17:22">
      <c r="Q1776" s="9"/>
      <c r="R1776" s="9"/>
      <c r="S1776" s="9"/>
      <c r="T1776" s="9"/>
      <c r="U1776" s="9"/>
      <c r="V1776" s="12"/>
    </row>
    <row r="1777" spans="17:22">
      <c r="Q1777" s="9"/>
      <c r="R1777" s="9"/>
      <c r="S1777" s="9"/>
      <c r="T1777" s="9"/>
      <c r="U1777" s="9"/>
      <c r="V1777" s="12"/>
    </row>
    <row r="1778" spans="17:22">
      <c r="Q1778" s="9"/>
      <c r="R1778" s="9"/>
      <c r="S1778" s="9"/>
      <c r="T1778" s="9"/>
      <c r="U1778" s="9"/>
      <c r="V1778" s="12"/>
    </row>
    <row r="1779" spans="17:22">
      <c r="Q1779" s="9"/>
      <c r="R1779" s="9"/>
      <c r="S1779" s="9"/>
      <c r="T1779" s="9"/>
      <c r="U1779" s="9"/>
      <c r="V1779" s="12"/>
    </row>
    <row r="1780" spans="17:22">
      <c r="Q1780" s="9"/>
      <c r="R1780" s="9"/>
      <c r="S1780" s="9"/>
      <c r="T1780" s="9"/>
      <c r="U1780" s="9"/>
      <c r="V1780" s="12"/>
    </row>
    <row r="1781" spans="17:22">
      <c r="Q1781" s="9"/>
      <c r="R1781" s="9"/>
      <c r="S1781" s="9"/>
      <c r="T1781" s="9"/>
      <c r="U1781" s="9"/>
      <c r="V1781" s="12"/>
    </row>
    <row r="1782" spans="17:22">
      <c r="Q1782" s="9"/>
      <c r="R1782" s="9"/>
      <c r="S1782" s="9"/>
      <c r="T1782" s="9"/>
      <c r="U1782" s="9"/>
      <c r="V1782" s="12"/>
    </row>
    <row r="1783" spans="17:22">
      <c r="Q1783" s="9"/>
      <c r="R1783" s="9"/>
      <c r="S1783" s="9"/>
      <c r="T1783" s="9"/>
      <c r="U1783" s="9"/>
      <c r="V1783" s="12"/>
    </row>
    <row r="1784" spans="17:22">
      <c r="Q1784" s="9"/>
      <c r="R1784" s="9"/>
      <c r="S1784" s="9"/>
      <c r="T1784" s="9"/>
      <c r="U1784" s="9"/>
      <c r="V1784" s="12"/>
    </row>
    <row r="1785" spans="17:22">
      <c r="Q1785" s="9"/>
      <c r="R1785" s="9"/>
      <c r="S1785" s="9"/>
      <c r="T1785" s="9"/>
      <c r="U1785" s="9"/>
      <c r="V1785" s="12"/>
    </row>
    <row r="1786" spans="17:22">
      <c r="Q1786" s="9"/>
      <c r="R1786" s="9"/>
      <c r="S1786" s="9"/>
      <c r="T1786" s="9"/>
      <c r="U1786" s="9"/>
      <c r="V1786" s="12"/>
    </row>
    <row r="1787" spans="17:22">
      <c r="Q1787" s="9"/>
      <c r="R1787" s="9"/>
      <c r="S1787" s="9"/>
      <c r="T1787" s="9"/>
      <c r="U1787" s="9"/>
      <c r="V1787" s="12"/>
    </row>
    <row r="1788" spans="17:22">
      <c r="Q1788" s="9"/>
      <c r="R1788" s="9"/>
      <c r="S1788" s="9"/>
      <c r="T1788" s="9"/>
      <c r="U1788" s="9"/>
      <c r="V1788" s="12"/>
    </row>
    <row r="1789" spans="17:22">
      <c r="Q1789" s="9"/>
      <c r="R1789" s="9"/>
      <c r="S1789" s="9"/>
      <c r="T1789" s="9"/>
      <c r="U1789" s="9"/>
      <c r="V1789" s="12"/>
    </row>
    <row r="1790" spans="17:22">
      <c r="Q1790" s="9"/>
      <c r="R1790" s="9"/>
      <c r="S1790" s="9"/>
      <c r="T1790" s="9"/>
      <c r="U1790" s="9"/>
      <c r="V1790" s="12"/>
    </row>
    <row r="1791" spans="17:22">
      <c r="Q1791" s="9"/>
      <c r="R1791" s="9"/>
      <c r="S1791" s="9"/>
      <c r="T1791" s="9"/>
      <c r="U1791" s="9"/>
      <c r="V1791" s="12"/>
    </row>
    <row r="1792" spans="17:22">
      <c r="Q1792" s="9"/>
      <c r="R1792" s="9"/>
      <c r="S1792" s="9"/>
      <c r="T1792" s="9"/>
      <c r="U1792" s="9"/>
      <c r="V1792" s="12"/>
    </row>
    <row r="1793" spans="17:22">
      <c r="Q1793" s="9"/>
      <c r="R1793" s="9"/>
      <c r="S1793" s="9"/>
      <c r="T1793" s="9"/>
      <c r="U1793" s="9"/>
      <c r="V1793" s="12"/>
    </row>
    <row r="1794" spans="17:22">
      <c r="Q1794" s="9"/>
      <c r="R1794" s="9"/>
      <c r="S1794" s="9"/>
      <c r="T1794" s="9"/>
      <c r="U1794" s="9"/>
      <c r="V1794" s="12"/>
    </row>
    <row r="1795" spans="17:22">
      <c r="Q1795" s="9"/>
      <c r="R1795" s="9"/>
      <c r="S1795" s="9"/>
      <c r="T1795" s="9"/>
      <c r="U1795" s="9"/>
      <c r="V1795" s="12"/>
    </row>
    <row r="1796" spans="17:22">
      <c r="Q1796" s="9"/>
      <c r="R1796" s="9"/>
      <c r="S1796" s="9"/>
      <c r="T1796" s="9"/>
      <c r="U1796" s="9"/>
      <c r="V1796" s="12"/>
    </row>
    <row r="1797" spans="17:22">
      <c r="Q1797" s="9"/>
      <c r="R1797" s="9"/>
      <c r="S1797" s="9"/>
      <c r="T1797" s="9"/>
      <c r="U1797" s="9"/>
      <c r="V1797" s="12"/>
    </row>
    <row r="1798" spans="17:22">
      <c r="Q1798" s="9"/>
      <c r="R1798" s="9"/>
      <c r="S1798" s="9"/>
      <c r="T1798" s="9"/>
      <c r="U1798" s="9"/>
      <c r="V1798" s="12"/>
    </row>
    <row r="1799" spans="17:22">
      <c r="Q1799" s="9"/>
      <c r="R1799" s="9"/>
      <c r="S1799" s="9"/>
      <c r="T1799" s="9"/>
      <c r="U1799" s="9"/>
      <c r="V1799" s="12"/>
    </row>
    <row r="1800" spans="17:22">
      <c r="Q1800" s="9"/>
      <c r="R1800" s="9"/>
      <c r="S1800" s="9"/>
      <c r="T1800" s="9"/>
      <c r="U1800" s="9"/>
      <c r="V1800" s="12"/>
    </row>
    <row r="1801" spans="17:22">
      <c r="Q1801" s="9"/>
      <c r="R1801" s="9"/>
      <c r="S1801" s="9"/>
      <c r="T1801" s="9"/>
      <c r="U1801" s="9"/>
      <c r="V1801" s="12"/>
    </row>
    <row r="1802" spans="17:22">
      <c r="Q1802" s="9"/>
      <c r="R1802" s="9"/>
      <c r="S1802" s="9"/>
      <c r="T1802" s="9"/>
      <c r="U1802" s="9"/>
      <c r="V1802" s="12"/>
    </row>
    <row r="1803" spans="17:22">
      <c r="Q1803" s="9"/>
      <c r="R1803" s="9"/>
      <c r="S1803" s="9"/>
      <c r="T1803" s="9"/>
      <c r="U1803" s="9"/>
      <c r="V1803" s="12"/>
    </row>
    <row r="1804" spans="17:22">
      <c r="Q1804" s="9"/>
      <c r="R1804" s="9"/>
      <c r="S1804" s="9"/>
      <c r="T1804" s="9"/>
      <c r="U1804" s="9"/>
      <c r="V1804" s="12"/>
    </row>
    <row r="1805" spans="17:22">
      <c r="Q1805" s="9"/>
      <c r="R1805" s="9"/>
      <c r="S1805" s="9"/>
      <c r="T1805" s="9"/>
      <c r="U1805" s="9"/>
      <c r="V1805" s="12"/>
    </row>
    <row r="1806" spans="17:22">
      <c r="Q1806" s="9"/>
      <c r="R1806" s="9"/>
      <c r="S1806" s="9"/>
      <c r="T1806" s="9"/>
      <c r="U1806" s="9"/>
      <c r="V1806" s="12"/>
    </row>
    <row r="1807" spans="17:22">
      <c r="Q1807" s="9"/>
      <c r="R1807" s="9"/>
      <c r="S1807" s="9"/>
      <c r="T1807" s="9"/>
      <c r="U1807" s="9"/>
      <c r="V1807" s="12"/>
    </row>
    <row r="1808" spans="17:22">
      <c r="Q1808" s="9"/>
      <c r="R1808" s="9"/>
      <c r="S1808" s="9"/>
      <c r="T1808" s="9"/>
      <c r="U1808" s="9"/>
      <c r="V1808" s="12"/>
    </row>
    <row r="1809" spans="17:22">
      <c r="Q1809" s="9"/>
      <c r="R1809" s="9"/>
      <c r="S1809" s="9"/>
      <c r="T1809" s="9"/>
      <c r="U1809" s="9"/>
      <c r="V1809" s="12"/>
    </row>
    <row r="1810" spans="17:22">
      <c r="Q1810" s="9"/>
      <c r="R1810" s="9"/>
      <c r="S1810" s="9"/>
      <c r="T1810" s="9"/>
      <c r="U1810" s="9"/>
      <c r="V1810" s="12"/>
    </row>
    <row r="1811" spans="17:22">
      <c r="Q1811" s="9"/>
      <c r="R1811" s="9"/>
      <c r="S1811" s="9"/>
      <c r="T1811" s="9"/>
      <c r="U1811" s="9"/>
      <c r="V1811" s="12"/>
    </row>
    <row r="1812" spans="17:22">
      <c r="Q1812" s="9"/>
      <c r="R1812" s="9"/>
      <c r="S1812" s="9"/>
      <c r="T1812" s="9"/>
      <c r="U1812" s="9"/>
      <c r="V1812" s="12"/>
    </row>
    <row r="1813" spans="17:22">
      <c r="Q1813" s="9"/>
      <c r="R1813" s="9"/>
      <c r="S1813" s="9"/>
      <c r="T1813" s="9"/>
      <c r="U1813" s="9"/>
      <c r="V1813" s="12"/>
    </row>
    <row r="1814" spans="17:22">
      <c r="Q1814" s="9"/>
      <c r="R1814" s="9"/>
      <c r="S1814" s="9"/>
      <c r="T1814" s="9"/>
      <c r="U1814" s="9"/>
      <c r="V1814" s="12"/>
    </row>
    <row r="1815" spans="17:22">
      <c r="Q1815" s="9"/>
      <c r="R1815" s="9"/>
      <c r="S1815" s="9"/>
      <c r="T1815" s="9"/>
      <c r="U1815" s="9"/>
      <c r="V1815" s="12"/>
    </row>
    <row r="1816" spans="17:22">
      <c r="Q1816" s="9"/>
      <c r="R1816" s="9"/>
      <c r="S1816" s="9"/>
      <c r="T1816" s="9"/>
      <c r="U1816" s="9"/>
      <c r="V1816" s="12"/>
    </row>
    <row r="1817" spans="17:22">
      <c r="Q1817" s="9"/>
      <c r="R1817" s="9"/>
      <c r="S1817" s="9"/>
      <c r="T1817" s="9"/>
      <c r="U1817" s="9"/>
      <c r="V1817" s="12"/>
    </row>
    <row r="1818" spans="17:22">
      <c r="Q1818" s="9"/>
      <c r="R1818" s="9"/>
      <c r="S1818" s="9"/>
      <c r="T1818" s="9"/>
      <c r="U1818" s="9"/>
      <c r="V1818" s="12"/>
    </row>
    <row r="1819" spans="17:22">
      <c r="Q1819" s="9"/>
      <c r="R1819" s="9"/>
      <c r="S1819" s="9"/>
      <c r="T1819" s="9"/>
      <c r="U1819" s="9"/>
      <c r="V1819" s="12"/>
    </row>
    <row r="1820" spans="17:22">
      <c r="Q1820" s="9"/>
      <c r="R1820" s="9"/>
      <c r="S1820" s="9"/>
      <c r="T1820" s="9"/>
      <c r="U1820" s="9"/>
      <c r="V1820" s="12"/>
    </row>
    <row r="1821" spans="17:22">
      <c r="Q1821" s="9"/>
      <c r="R1821" s="9"/>
      <c r="S1821" s="9"/>
      <c r="T1821" s="9"/>
      <c r="U1821" s="9"/>
      <c r="V1821" s="12"/>
    </row>
    <row r="1822" spans="17:22">
      <c r="Q1822" s="9"/>
      <c r="R1822" s="9"/>
      <c r="S1822" s="9"/>
      <c r="T1822" s="9"/>
      <c r="U1822" s="9"/>
      <c r="V1822" s="12"/>
    </row>
    <row r="1823" spans="17:22">
      <c r="Q1823" s="9"/>
      <c r="R1823" s="9"/>
      <c r="S1823" s="9"/>
      <c r="T1823" s="9"/>
      <c r="U1823" s="9"/>
      <c r="V1823" s="12"/>
    </row>
    <row r="1824" spans="17:22">
      <c r="Q1824" s="9"/>
      <c r="R1824" s="9"/>
      <c r="S1824" s="9"/>
      <c r="T1824" s="9"/>
      <c r="U1824" s="9"/>
      <c r="V1824" s="12"/>
    </row>
    <row r="1825" spans="17:22">
      <c r="Q1825" s="9"/>
      <c r="R1825" s="9"/>
      <c r="S1825" s="9"/>
      <c r="T1825" s="9"/>
      <c r="U1825" s="9"/>
      <c r="V1825" s="12"/>
    </row>
    <row r="1826" spans="17:22">
      <c r="Q1826" s="9"/>
      <c r="R1826" s="9"/>
      <c r="S1826" s="9"/>
      <c r="T1826" s="9"/>
      <c r="U1826" s="9"/>
      <c r="V1826" s="12"/>
    </row>
    <row r="1827" spans="17:22">
      <c r="Q1827" s="9"/>
      <c r="R1827" s="9"/>
      <c r="S1827" s="9"/>
      <c r="T1827" s="9"/>
      <c r="U1827" s="9"/>
      <c r="V1827" s="12"/>
    </row>
    <row r="1828" spans="17:22">
      <c r="Q1828" s="9"/>
      <c r="R1828" s="9"/>
      <c r="S1828" s="9"/>
      <c r="T1828" s="9"/>
      <c r="U1828" s="9"/>
      <c r="V1828" s="12"/>
    </row>
    <row r="1829" spans="17:22">
      <c r="Q1829" s="9"/>
      <c r="R1829" s="9"/>
      <c r="S1829" s="9"/>
      <c r="T1829" s="9"/>
      <c r="U1829" s="9"/>
      <c r="V1829" s="12"/>
    </row>
    <row r="1830" spans="17:22">
      <c r="Q1830" s="9"/>
      <c r="R1830" s="9"/>
      <c r="S1830" s="9"/>
      <c r="T1830" s="9"/>
      <c r="U1830" s="9"/>
      <c r="V1830" s="12"/>
    </row>
    <row r="1831" spans="17:22">
      <c r="Q1831" s="9"/>
      <c r="R1831" s="9"/>
      <c r="S1831" s="9"/>
      <c r="T1831" s="9"/>
      <c r="U1831" s="9"/>
      <c r="V1831" s="12"/>
    </row>
    <row r="1832" spans="17:22">
      <c r="Q1832" s="9"/>
      <c r="R1832" s="9"/>
      <c r="S1832" s="9"/>
      <c r="T1832" s="9"/>
      <c r="U1832" s="9"/>
      <c r="V1832" s="12"/>
    </row>
    <row r="1833" spans="17:22">
      <c r="Q1833" s="9"/>
      <c r="R1833" s="9"/>
      <c r="S1833" s="9"/>
      <c r="T1833" s="9"/>
      <c r="U1833" s="9"/>
      <c r="V1833" s="12"/>
    </row>
    <row r="1834" spans="17:22">
      <c r="Q1834" s="9"/>
      <c r="R1834" s="9"/>
      <c r="S1834" s="9"/>
      <c r="T1834" s="9"/>
      <c r="U1834" s="9"/>
      <c r="V1834" s="12"/>
    </row>
    <row r="1835" spans="17:22">
      <c r="Q1835" s="9"/>
      <c r="R1835" s="9"/>
      <c r="S1835" s="9"/>
      <c r="T1835" s="9"/>
      <c r="U1835" s="9"/>
      <c r="V1835" s="12"/>
    </row>
    <row r="1836" spans="17:22">
      <c r="Q1836" s="9"/>
      <c r="R1836" s="9"/>
      <c r="S1836" s="9"/>
      <c r="T1836" s="9"/>
      <c r="U1836" s="9"/>
      <c r="V1836" s="12"/>
    </row>
    <row r="1837" spans="17:22">
      <c r="Q1837" s="9"/>
      <c r="R1837" s="9"/>
      <c r="S1837" s="9"/>
      <c r="T1837" s="9"/>
      <c r="U1837" s="9"/>
      <c r="V1837" s="12"/>
    </row>
    <row r="1838" spans="17:22">
      <c r="Q1838" s="9"/>
      <c r="R1838" s="9"/>
      <c r="S1838" s="9"/>
      <c r="T1838" s="9"/>
      <c r="U1838" s="9"/>
      <c r="V1838" s="12"/>
    </row>
    <row r="1839" spans="17:22">
      <c r="Q1839" s="9"/>
      <c r="R1839" s="9"/>
      <c r="S1839" s="9"/>
      <c r="T1839" s="9"/>
      <c r="U1839" s="9"/>
      <c r="V1839" s="12"/>
    </row>
    <row r="1840" spans="17:22">
      <c r="Q1840" s="9"/>
      <c r="R1840" s="9"/>
      <c r="S1840" s="9"/>
      <c r="T1840" s="9"/>
      <c r="U1840" s="9"/>
      <c r="V1840" s="12"/>
    </row>
    <row r="1841" spans="17:22">
      <c r="Q1841" s="9"/>
      <c r="R1841" s="9"/>
      <c r="S1841" s="9"/>
      <c r="T1841" s="9"/>
      <c r="U1841" s="9"/>
      <c r="V1841" s="12"/>
    </row>
    <row r="1842" spans="17:22">
      <c r="Q1842" s="9"/>
      <c r="R1842" s="9"/>
      <c r="S1842" s="9"/>
      <c r="T1842" s="9"/>
      <c r="U1842" s="9"/>
      <c r="V1842" s="12"/>
    </row>
    <row r="1843" spans="17:22">
      <c r="Q1843" s="9"/>
      <c r="R1843" s="9"/>
      <c r="S1843" s="9"/>
      <c r="T1843" s="9"/>
      <c r="U1843" s="9"/>
      <c r="V1843" s="12"/>
    </row>
    <row r="1844" spans="17:22">
      <c r="Q1844" s="9"/>
      <c r="R1844" s="9"/>
      <c r="S1844" s="9"/>
      <c r="T1844" s="9"/>
      <c r="U1844" s="9"/>
      <c r="V1844" s="12"/>
    </row>
    <row r="1845" spans="17:22">
      <c r="Q1845" s="9"/>
      <c r="R1845" s="9"/>
      <c r="S1845" s="9"/>
      <c r="T1845" s="9"/>
      <c r="U1845" s="9"/>
      <c r="V1845" s="12"/>
    </row>
    <row r="1846" spans="17:22">
      <c r="Q1846" s="9"/>
      <c r="R1846" s="9"/>
      <c r="S1846" s="9"/>
      <c r="T1846" s="9"/>
      <c r="U1846" s="9"/>
      <c r="V1846" s="12"/>
    </row>
    <row r="1847" spans="17:22">
      <c r="Q1847" s="9"/>
      <c r="R1847" s="9"/>
      <c r="S1847" s="9"/>
      <c r="T1847" s="9"/>
      <c r="U1847" s="9"/>
      <c r="V1847" s="12"/>
    </row>
    <row r="1848" spans="17:22">
      <c r="Q1848" s="9"/>
      <c r="R1848" s="9"/>
      <c r="S1848" s="9"/>
      <c r="T1848" s="9"/>
      <c r="U1848" s="9"/>
      <c r="V1848" s="12"/>
    </row>
    <row r="1849" spans="17:22">
      <c r="Q1849" s="9"/>
      <c r="R1849" s="9"/>
      <c r="S1849" s="9"/>
      <c r="T1849" s="9"/>
      <c r="U1849" s="9"/>
      <c r="V1849" s="12"/>
    </row>
    <row r="1850" spans="17:22">
      <c r="Q1850" s="9"/>
      <c r="R1850" s="9"/>
      <c r="S1850" s="9"/>
      <c r="T1850" s="9"/>
      <c r="U1850" s="9"/>
      <c r="V1850" s="12"/>
    </row>
    <row r="1851" spans="17:22">
      <c r="Q1851" s="9"/>
      <c r="R1851" s="9"/>
      <c r="S1851" s="9"/>
      <c r="T1851" s="9"/>
      <c r="U1851" s="9"/>
      <c r="V1851" s="12"/>
    </row>
    <row r="1852" spans="17:22">
      <c r="Q1852" s="9"/>
      <c r="R1852" s="9"/>
      <c r="S1852" s="9"/>
      <c r="T1852" s="9"/>
      <c r="U1852" s="9"/>
      <c r="V1852" s="12"/>
    </row>
    <row r="1853" spans="17:22">
      <c r="Q1853" s="9"/>
      <c r="R1853" s="9"/>
      <c r="S1853" s="9"/>
      <c r="T1853" s="9"/>
      <c r="U1853" s="9"/>
      <c r="V1853" s="12"/>
    </row>
    <row r="1854" spans="17:22">
      <c r="Q1854" s="9"/>
      <c r="R1854" s="9"/>
      <c r="S1854" s="9"/>
      <c r="T1854" s="9"/>
      <c r="U1854" s="9"/>
      <c r="V1854" s="12"/>
    </row>
    <row r="1855" spans="17:22">
      <c r="Q1855" s="9"/>
      <c r="R1855" s="9"/>
      <c r="S1855" s="9"/>
      <c r="T1855" s="9"/>
      <c r="U1855" s="9"/>
      <c r="V1855" s="12"/>
    </row>
    <row r="1856" spans="17:22">
      <c r="Q1856" s="9"/>
      <c r="R1856" s="9"/>
      <c r="S1856" s="9"/>
      <c r="T1856" s="9"/>
      <c r="U1856" s="9"/>
      <c r="V1856" s="12"/>
    </row>
    <row r="1857" spans="17:22">
      <c r="Q1857" s="9"/>
      <c r="R1857" s="9"/>
      <c r="S1857" s="9"/>
      <c r="T1857" s="9"/>
      <c r="U1857" s="9"/>
      <c r="V1857" s="12"/>
    </row>
    <row r="1858" spans="17:22">
      <c r="Q1858" s="9"/>
      <c r="R1858" s="9"/>
      <c r="S1858" s="9"/>
      <c r="T1858" s="9"/>
      <c r="U1858" s="9"/>
      <c r="V1858" s="12"/>
    </row>
    <row r="1859" spans="17:22">
      <c r="Q1859" s="9"/>
      <c r="R1859" s="9"/>
      <c r="S1859" s="9"/>
      <c r="T1859" s="9"/>
      <c r="U1859" s="9"/>
      <c r="V1859" s="12"/>
    </row>
    <row r="1860" spans="17:22">
      <c r="Q1860" s="9"/>
      <c r="R1860" s="9"/>
      <c r="S1860" s="9"/>
      <c r="T1860" s="9"/>
      <c r="U1860" s="9"/>
      <c r="V1860" s="12"/>
    </row>
    <row r="1861" spans="17:22">
      <c r="Q1861" s="9"/>
      <c r="R1861" s="9"/>
      <c r="S1861" s="9"/>
      <c r="T1861" s="9"/>
      <c r="U1861" s="9"/>
      <c r="V1861" s="12"/>
    </row>
    <row r="1862" spans="17:22">
      <c r="Q1862" s="9"/>
      <c r="R1862" s="9"/>
      <c r="S1862" s="9"/>
      <c r="T1862" s="9"/>
      <c r="U1862" s="9"/>
      <c r="V1862" s="12"/>
    </row>
    <row r="1863" spans="17:22">
      <c r="Q1863" s="9"/>
      <c r="R1863" s="9"/>
      <c r="S1863" s="9"/>
      <c r="T1863" s="9"/>
      <c r="U1863" s="9"/>
      <c r="V1863" s="12"/>
    </row>
    <row r="1864" spans="17:22">
      <c r="Q1864" s="9"/>
      <c r="R1864" s="9"/>
      <c r="S1864" s="9"/>
      <c r="T1864" s="9"/>
      <c r="U1864" s="9"/>
      <c r="V1864" s="12"/>
    </row>
    <row r="1865" spans="17:22">
      <c r="Q1865" s="9"/>
      <c r="R1865" s="9"/>
      <c r="S1865" s="9"/>
      <c r="T1865" s="9"/>
      <c r="U1865" s="9"/>
      <c r="V1865" s="12"/>
    </row>
    <row r="1866" spans="17:22">
      <c r="Q1866" s="9"/>
      <c r="R1866" s="9"/>
      <c r="S1866" s="9"/>
      <c r="T1866" s="9"/>
      <c r="U1866" s="9"/>
      <c r="V1866" s="12"/>
    </row>
    <row r="1867" spans="17:22">
      <c r="Q1867" s="9"/>
      <c r="R1867" s="9"/>
      <c r="S1867" s="9"/>
      <c r="T1867" s="9"/>
      <c r="U1867" s="9"/>
      <c r="V1867" s="12"/>
    </row>
    <row r="1868" spans="17:22">
      <c r="Q1868" s="9"/>
      <c r="R1868" s="9"/>
      <c r="S1868" s="9"/>
      <c r="T1868" s="9"/>
      <c r="U1868" s="9"/>
      <c r="V1868" s="12"/>
    </row>
    <row r="1869" spans="17:22">
      <c r="Q1869" s="9"/>
      <c r="R1869" s="9"/>
      <c r="S1869" s="9"/>
      <c r="T1869" s="9"/>
      <c r="U1869" s="9"/>
      <c r="V1869" s="12"/>
    </row>
    <row r="1870" spans="17:22">
      <c r="Q1870" s="9"/>
      <c r="R1870" s="9"/>
      <c r="S1870" s="9"/>
      <c r="T1870" s="9"/>
      <c r="U1870" s="9"/>
      <c r="V1870" s="12"/>
    </row>
    <row r="1871" spans="17:22">
      <c r="Q1871" s="9"/>
      <c r="R1871" s="9"/>
      <c r="S1871" s="9"/>
      <c r="T1871" s="9"/>
      <c r="U1871" s="9"/>
      <c r="V1871" s="12"/>
    </row>
    <row r="1872" spans="17:22">
      <c r="Q1872" s="9"/>
      <c r="R1872" s="9"/>
      <c r="S1872" s="9"/>
      <c r="T1872" s="9"/>
      <c r="U1872" s="9"/>
      <c r="V1872" s="12"/>
    </row>
    <row r="1873" spans="17:22">
      <c r="Q1873" s="9"/>
      <c r="R1873" s="9"/>
      <c r="S1873" s="9"/>
      <c r="T1873" s="9"/>
      <c r="U1873" s="9"/>
      <c r="V1873" s="12"/>
    </row>
    <row r="1874" spans="17:22">
      <c r="Q1874" s="9"/>
      <c r="R1874" s="9"/>
      <c r="S1874" s="9"/>
      <c r="T1874" s="9"/>
      <c r="U1874" s="9"/>
      <c r="V1874" s="12"/>
    </row>
    <row r="1875" spans="17:22">
      <c r="Q1875" s="9"/>
      <c r="R1875" s="9"/>
      <c r="S1875" s="9"/>
      <c r="T1875" s="9"/>
      <c r="U1875" s="9"/>
      <c r="V1875" s="12"/>
    </row>
    <row r="1876" spans="17:22">
      <c r="Q1876" s="9"/>
      <c r="R1876" s="9"/>
      <c r="S1876" s="9"/>
      <c r="T1876" s="9"/>
      <c r="U1876" s="9"/>
      <c r="V1876" s="12"/>
    </row>
    <row r="1877" spans="17:22">
      <c r="Q1877" s="9"/>
      <c r="R1877" s="9"/>
      <c r="S1877" s="9"/>
      <c r="T1877" s="9"/>
      <c r="U1877" s="9"/>
      <c r="V1877" s="12"/>
    </row>
    <row r="1878" spans="17:22">
      <c r="Q1878" s="9"/>
      <c r="R1878" s="9"/>
      <c r="S1878" s="9"/>
      <c r="T1878" s="9"/>
      <c r="U1878" s="9"/>
      <c r="V1878" s="12"/>
    </row>
    <row r="1879" spans="17:22">
      <c r="Q1879" s="9"/>
      <c r="R1879" s="9"/>
      <c r="S1879" s="9"/>
      <c r="T1879" s="9"/>
      <c r="U1879" s="9"/>
      <c r="V1879" s="12"/>
    </row>
    <row r="1880" spans="17:22">
      <c r="Q1880" s="9"/>
      <c r="R1880" s="9"/>
      <c r="S1880" s="9"/>
      <c r="T1880" s="9"/>
      <c r="U1880" s="9"/>
      <c r="V1880" s="12"/>
    </row>
    <row r="1881" spans="17:22">
      <c r="Q1881" s="9"/>
      <c r="R1881" s="9"/>
      <c r="S1881" s="9"/>
      <c r="T1881" s="9"/>
      <c r="U1881" s="9"/>
      <c r="V1881" s="12"/>
    </row>
    <row r="1882" spans="17:22">
      <c r="Q1882" s="9"/>
      <c r="R1882" s="9"/>
      <c r="S1882" s="9"/>
      <c r="T1882" s="9"/>
      <c r="U1882" s="9"/>
      <c r="V1882" s="12"/>
    </row>
    <row r="1883" spans="17:22">
      <c r="Q1883" s="9"/>
      <c r="R1883" s="9"/>
      <c r="S1883" s="9"/>
      <c r="T1883" s="9"/>
      <c r="U1883" s="9"/>
      <c r="V1883" s="12"/>
    </row>
    <row r="1884" spans="17:22">
      <c r="Q1884" s="9"/>
      <c r="R1884" s="9"/>
      <c r="S1884" s="9"/>
      <c r="T1884" s="9"/>
      <c r="U1884" s="9"/>
      <c r="V1884" s="12"/>
    </row>
    <row r="1885" spans="17:22">
      <c r="Q1885" s="9"/>
      <c r="R1885" s="9"/>
      <c r="S1885" s="9"/>
      <c r="T1885" s="9"/>
      <c r="U1885" s="9"/>
      <c r="V1885" s="12"/>
    </row>
    <row r="1886" spans="17:22">
      <c r="Q1886" s="9"/>
      <c r="R1886" s="9"/>
      <c r="S1886" s="9"/>
      <c r="T1886" s="9"/>
      <c r="U1886" s="9"/>
      <c r="V1886" s="12"/>
    </row>
    <row r="1887" spans="17:22">
      <c r="Q1887" s="9"/>
      <c r="R1887" s="9"/>
      <c r="S1887" s="9"/>
      <c r="T1887" s="9"/>
      <c r="U1887" s="9"/>
      <c r="V1887" s="12"/>
    </row>
    <row r="1888" spans="17:22">
      <c r="Q1888" s="9"/>
      <c r="R1888" s="9"/>
      <c r="S1888" s="9"/>
      <c r="T1888" s="9"/>
      <c r="U1888" s="9"/>
      <c r="V1888" s="12"/>
    </row>
    <row r="1889" spans="17:22">
      <c r="Q1889" s="9"/>
      <c r="R1889" s="9"/>
      <c r="S1889" s="9"/>
      <c r="T1889" s="9"/>
      <c r="U1889" s="9"/>
      <c r="V1889" s="12"/>
    </row>
    <row r="1890" spans="17:22">
      <c r="Q1890" s="9"/>
      <c r="R1890" s="9"/>
      <c r="S1890" s="9"/>
      <c r="T1890" s="9"/>
      <c r="U1890" s="9"/>
      <c r="V1890" s="12"/>
    </row>
    <row r="1891" spans="17:22">
      <c r="Q1891" s="9"/>
      <c r="R1891" s="9"/>
      <c r="S1891" s="9"/>
      <c r="T1891" s="9"/>
      <c r="U1891" s="9"/>
      <c r="V1891" s="12"/>
    </row>
    <row r="1892" spans="17:22">
      <c r="Q1892" s="9"/>
      <c r="R1892" s="9"/>
      <c r="S1892" s="9"/>
      <c r="T1892" s="9"/>
      <c r="U1892" s="9"/>
      <c r="V1892" s="12"/>
    </row>
    <row r="1893" spans="17:22">
      <c r="Q1893" s="9"/>
      <c r="R1893" s="9"/>
      <c r="S1893" s="9"/>
      <c r="T1893" s="9"/>
      <c r="U1893" s="9"/>
      <c r="V1893" s="12"/>
    </row>
    <row r="1894" spans="17:22">
      <c r="Q1894" s="9"/>
      <c r="R1894" s="9"/>
      <c r="S1894" s="9"/>
      <c r="T1894" s="9"/>
      <c r="U1894" s="9"/>
      <c r="V1894" s="12"/>
    </row>
    <row r="1895" spans="17:22">
      <c r="Q1895" s="9"/>
      <c r="R1895" s="9"/>
      <c r="S1895" s="9"/>
      <c r="T1895" s="9"/>
      <c r="U1895" s="9"/>
      <c r="V1895" s="12"/>
    </row>
    <row r="1896" spans="17:22">
      <c r="Q1896" s="9"/>
      <c r="R1896" s="9"/>
      <c r="S1896" s="9"/>
      <c r="T1896" s="9"/>
      <c r="U1896" s="9"/>
      <c r="V1896" s="12"/>
    </row>
    <row r="1897" spans="17:22">
      <c r="Q1897" s="9"/>
      <c r="R1897" s="9"/>
      <c r="S1897" s="9"/>
      <c r="T1897" s="9"/>
      <c r="U1897" s="9"/>
      <c r="V1897" s="12"/>
    </row>
    <row r="1898" spans="17:22">
      <c r="Q1898" s="9"/>
      <c r="R1898" s="9"/>
      <c r="S1898" s="9"/>
      <c r="T1898" s="9"/>
      <c r="U1898" s="9"/>
      <c r="V1898" s="12"/>
    </row>
    <row r="1899" spans="17:22">
      <c r="Q1899" s="9"/>
      <c r="R1899" s="9"/>
      <c r="S1899" s="9"/>
      <c r="T1899" s="9"/>
      <c r="U1899" s="9"/>
      <c r="V1899" s="12"/>
    </row>
    <row r="1900" spans="17:22">
      <c r="Q1900" s="9"/>
      <c r="R1900" s="9"/>
      <c r="S1900" s="9"/>
      <c r="T1900" s="9"/>
      <c r="U1900" s="9"/>
      <c r="V1900" s="12"/>
    </row>
    <row r="1901" spans="17:22">
      <c r="Q1901" s="9"/>
      <c r="R1901" s="9"/>
      <c r="S1901" s="9"/>
      <c r="T1901" s="9"/>
      <c r="U1901" s="9"/>
      <c r="V1901" s="12"/>
    </row>
    <row r="1902" spans="17:22">
      <c r="Q1902" s="9"/>
      <c r="R1902" s="9"/>
      <c r="S1902" s="9"/>
      <c r="T1902" s="9"/>
      <c r="U1902" s="9"/>
      <c r="V1902" s="12"/>
    </row>
    <row r="1903" spans="17:22">
      <c r="Q1903" s="9"/>
      <c r="R1903" s="9"/>
      <c r="S1903" s="9"/>
      <c r="T1903" s="9"/>
      <c r="U1903" s="9"/>
      <c r="V1903" s="12"/>
    </row>
    <row r="1904" spans="17:22">
      <c r="Q1904" s="9"/>
      <c r="R1904" s="9"/>
      <c r="S1904" s="9"/>
      <c r="T1904" s="9"/>
      <c r="U1904" s="9"/>
      <c r="V1904" s="12"/>
    </row>
    <row r="1905" spans="17:22">
      <c r="Q1905" s="9"/>
      <c r="R1905" s="9"/>
      <c r="S1905" s="9"/>
      <c r="T1905" s="9"/>
      <c r="U1905" s="9"/>
      <c r="V1905" s="12"/>
    </row>
    <row r="1906" spans="17:22">
      <c r="Q1906" s="9"/>
      <c r="R1906" s="9"/>
      <c r="S1906" s="9"/>
      <c r="T1906" s="9"/>
      <c r="U1906" s="9"/>
      <c r="V1906" s="12"/>
    </row>
    <row r="1907" spans="17:22">
      <c r="Q1907" s="9"/>
      <c r="R1907" s="9"/>
      <c r="S1907" s="9"/>
      <c r="T1907" s="9"/>
      <c r="U1907" s="9"/>
      <c r="V1907" s="12"/>
    </row>
    <row r="1908" spans="17:22">
      <c r="Q1908" s="9"/>
      <c r="R1908" s="9"/>
      <c r="S1908" s="9"/>
      <c r="T1908" s="9"/>
      <c r="U1908" s="9"/>
      <c r="V1908" s="12"/>
    </row>
    <row r="1909" spans="17:22">
      <c r="Q1909" s="9"/>
      <c r="R1909" s="9"/>
      <c r="S1909" s="9"/>
      <c r="T1909" s="9"/>
      <c r="U1909" s="9"/>
      <c r="V1909" s="12"/>
    </row>
    <row r="1910" spans="17:22">
      <c r="Q1910" s="9"/>
      <c r="R1910" s="9"/>
      <c r="S1910" s="9"/>
      <c r="T1910" s="9"/>
      <c r="U1910" s="9"/>
      <c r="V1910" s="12"/>
    </row>
    <row r="1911" spans="17:22">
      <c r="Q1911" s="9"/>
      <c r="R1911" s="9"/>
      <c r="S1911" s="9"/>
      <c r="T1911" s="9"/>
      <c r="U1911" s="9"/>
      <c r="V1911" s="12"/>
    </row>
    <row r="1912" spans="17:22">
      <c r="Q1912" s="9"/>
      <c r="R1912" s="9"/>
      <c r="S1912" s="9"/>
      <c r="T1912" s="9"/>
      <c r="U1912" s="9"/>
      <c r="V1912" s="12"/>
    </row>
    <row r="1913" spans="17:22">
      <c r="Q1913" s="9"/>
      <c r="R1913" s="9"/>
      <c r="S1913" s="9"/>
      <c r="T1913" s="9"/>
      <c r="U1913" s="9"/>
      <c r="V1913" s="12"/>
    </row>
    <row r="1914" spans="17:22">
      <c r="Q1914" s="9"/>
      <c r="R1914" s="9"/>
      <c r="S1914" s="9"/>
      <c r="T1914" s="9"/>
      <c r="U1914" s="9"/>
      <c r="V1914" s="12"/>
    </row>
    <row r="1915" spans="17:22">
      <c r="Q1915" s="9"/>
      <c r="R1915" s="9"/>
      <c r="S1915" s="9"/>
      <c r="T1915" s="9"/>
      <c r="U1915" s="9"/>
      <c r="V1915" s="12"/>
    </row>
    <row r="1916" spans="17:22">
      <c r="Q1916" s="9"/>
      <c r="R1916" s="9"/>
      <c r="S1916" s="9"/>
      <c r="T1916" s="9"/>
      <c r="U1916" s="9"/>
      <c r="V1916" s="12"/>
    </row>
    <row r="1917" spans="17:22">
      <c r="Q1917" s="9"/>
      <c r="R1917" s="9"/>
      <c r="S1917" s="9"/>
      <c r="T1917" s="9"/>
      <c r="U1917" s="9"/>
      <c r="V1917" s="12"/>
    </row>
    <row r="1918" spans="17:22">
      <c r="Q1918" s="9"/>
      <c r="R1918" s="9"/>
      <c r="S1918" s="9"/>
      <c r="T1918" s="9"/>
      <c r="U1918" s="9"/>
      <c r="V1918" s="12"/>
    </row>
    <row r="1919" spans="17:22">
      <c r="Q1919" s="9"/>
      <c r="R1919" s="9"/>
      <c r="S1919" s="9"/>
      <c r="T1919" s="9"/>
      <c r="U1919" s="9"/>
      <c r="V1919" s="12"/>
    </row>
    <row r="1920" spans="17:22">
      <c r="Q1920" s="9"/>
      <c r="R1920" s="9"/>
      <c r="S1920" s="9"/>
      <c r="T1920" s="9"/>
      <c r="U1920" s="9"/>
      <c r="V1920" s="12"/>
    </row>
    <row r="1921" spans="17:22">
      <c r="Q1921" s="9"/>
      <c r="R1921" s="9"/>
      <c r="S1921" s="9"/>
      <c r="T1921" s="9"/>
      <c r="U1921" s="9"/>
      <c r="V1921" s="12"/>
    </row>
    <row r="1922" spans="17:22">
      <c r="Q1922" s="9"/>
      <c r="R1922" s="9"/>
      <c r="S1922" s="9"/>
      <c r="T1922" s="9"/>
      <c r="U1922" s="9"/>
      <c r="V1922" s="12"/>
    </row>
    <row r="1923" spans="17:22">
      <c r="Q1923" s="9"/>
      <c r="R1923" s="9"/>
      <c r="S1923" s="9"/>
      <c r="T1923" s="9"/>
      <c r="U1923" s="9"/>
      <c r="V1923" s="12"/>
    </row>
    <row r="1924" spans="17:22">
      <c r="Q1924" s="9"/>
      <c r="R1924" s="9"/>
      <c r="S1924" s="9"/>
      <c r="T1924" s="9"/>
      <c r="U1924" s="9"/>
      <c r="V1924" s="12"/>
    </row>
    <row r="1925" spans="17:22">
      <c r="Q1925" s="9"/>
      <c r="R1925" s="9"/>
      <c r="S1925" s="9"/>
      <c r="T1925" s="9"/>
      <c r="U1925" s="9"/>
      <c r="V1925" s="12"/>
    </row>
    <row r="1926" spans="17:22">
      <c r="Q1926" s="9"/>
      <c r="R1926" s="9"/>
      <c r="S1926" s="9"/>
      <c r="T1926" s="9"/>
      <c r="U1926" s="9"/>
      <c r="V1926" s="12"/>
    </row>
    <row r="1927" spans="17:22">
      <c r="Q1927" s="9"/>
      <c r="R1927" s="9"/>
      <c r="S1927" s="9"/>
      <c r="T1927" s="9"/>
      <c r="U1927" s="9"/>
      <c r="V1927" s="12"/>
    </row>
    <row r="1928" spans="17:22">
      <c r="Q1928" s="9"/>
      <c r="R1928" s="9"/>
      <c r="S1928" s="9"/>
      <c r="T1928" s="9"/>
      <c r="U1928" s="9"/>
      <c r="V1928" s="12"/>
    </row>
    <row r="1929" spans="17:22">
      <c r="Q1929" s="9"/>
      <c r="R1929" s="9"/>
      <c r="S1929" s="9"/>
      <c r="T1929" s="9"/>
      <c r="U1929" s="9"/>
      <c r="V1929" s="12"/>
    </row>
    <row r="1930" spans="17:22">
      <c r="Q1930" s="9"/>
      <c r="R1930" s="9"/>
      <c r="S1930" s="9"/>
      <c r="T1930" s="9"/>
      <c r="U1930" s="9"/>
      <c r="V1930" s="12"/>
    </row>
    <row r="1931" spans="17:22">
      <c r="Q1931" s="9"/>
      <c r="R1931" s="9"/>
      <c r="S1931" s="9"/>
      <c r="T1931" s="9"/>
      <c r="U1931" s="9"/>
      <c r="V1931" s="12"/>
    </row>
    <row r="1932" spans="17:22">
      <c r="Q1932" s="9"/>
      <c r="R1932" s="9"/>
      <c r="S1932" s="9"/>
      <c r="T1932" s="9"/>
      <c r="U1932" s="9"/>
      <c r="V1932" s="12"/>
    </row>
    <row r="1933" spans="17:22">
      <c r="Q1933" s="9"/>
      <c r="R1933" s="9"/>
      <c r="S1933" s="9"/>
      <c r="T1933" s="9"/>
      <c r="U1933" s="9"/>
      <c r="V1933" s="12"/>
    </row>
    <row r="1934" spans="17:22">
      <c r="Q1934" s="9"/>
      <c r="R1934" s="9"/>
      <c r="S1934" s="9"/>
      <c r="T1934" s="9"/>
      <c r="U1934" s="9"/>
      <c r="V1934" s="12"/>
    </row>
    <row r="1935" spans="17:22">
      <c r="Q1935" s="9"/>
      <c r="R1935" s="9"/>
      <c r="S1935" s="9"/>
      <c r="T1935" s="9"/>
      <c r="U1935" s="9"/>
      <c r="V1935" s="12"/>
    </row>
    <row r="1936" spans="17:22">
      <c r="Q1936" s="9"/>
      <c r="R1936" s="9"/>
      <c r="S1936" s="9"/>
      <c r="T1936" s="9"/>
      <c r="U1936" s="9"/>
      <c r="V1936" s="12"/>
    </row>
    <row r="1937" spans="17:22">
      <c r="Q1937" s="9"/>
      <c r="R1937" s="9"/>
      <c r="S1937" s="9"/>
      <c r="T1937" s="9"/>
      <c r="U1937" s="9"/>
      <c r="V1937" s="12"/>
    </row>
    <row r="1938" spans="17:22">
      <c r="Q1938" s="9"/>
      <c r="R1938" s="9"/>
      <c r="S1938" s="9"/>
      <c r="T1938" s="9"/>
      <c r="U1938" s="9"/>
      <c r="V1938" s="12"/>
    </row>
    <row r="1939" spans="17:22">
      <c r="Q1939" s="9"/>
      <c r="R1939" s="9"/>
      <c r="S1939" s="9"/>
      <c r="T1939" s="9"/>
      <c r="U1939" s="9"/>
      <c r="V1939" s="12"/>
    </row>
    <row r="1940" spans="17:22">
      <c r="Q1940" s="9"/>
      <c r="R1940" s="9"/>
      <c r="S1940" s="9"/>
      <c r="T1940" s="9"/>
      <c r="U1940" s="9"/>
      <c r="V1940" s="12"/>
    </row>
    <row r="1941" spans="17:22">
      <c r="Q1941" s="9"/>
      <c r="R1941" s="9"/>
      <c r="S1941" s="9"/>
      <c r="T1941" s="9"/>
      <c r="U1941" s="9"/>
      <c r="V1941" s="12"/>
    </row>
    <row r="1942" spans="17:22">
      <c r="Q1942" s="9"/>
      <c r="R1942" s="9"/>
      <c r="S1942" s="9"/>
      <c r="T1942" s="9"/>
      <c r="U1942" s="9"/>
      <c r="V1942" s="12"/>
    </row>
    <row r="1943" spans="17:22">
      <c r="Q1943" s="9"/>
      <c r="R1943" s="9"/>
      <c r="S1943" s="9"/>
      <c r="T1943" s="9"/>
      <c r="U1943" s="9"/>
      <c r="V1943" s="12"/>
    </row>
    <row r="1944" spans="17:22">
      <c r="Q1944" s="9"/>
      <c r="R1944" s="9"/>
      <c r="S1944" s="9"/>
      <c r="T1944" s="9"/>
      <c r="U1944" s="9"/>
      <c r="V1944" s="12"/>
    </row>
    <row r="1945" spans="17:22">
      <c r="Q1945" s="9"/>
      <c r="R1945" s="9"/>
      <c r="S1945" s="9"/>
      <c r="T1945" s="9"/>
      <c r="U1945" s="9"/>
      <c r="V1945" s="12"/>
    </row>
    <row r="1946" spans="17:22">
      <c r="Q1946" s="9"/>
      <c r="R1946" s="9"/>
      <c r="S1946" s="9"/>
      <c r="T1946" s="9"/>
      <c r="U1946" s="9"/>
      <c r="V1946" s="12"/>
    </row>
    <row r="1947" spans="17:22">
      <c r="Q1947" s="9"/>
      <c r="R1947" s="9"/>
      <c r="S1947" s="9"/>
      <c r="T1947" s="9"/>
      <c r="U1947" s="9"/>
      <c r="V1947" s="12"/>
    </row>
    <row r="1948" spans="17:22">
      <c r="Q1948" s="9"/>
      <c r="R1948" s="9"/>
      <c r="S1948" s="9"/>
      <c r="T1948" s="9"/>
      <c r="U1948" s="9"/>
      <c r="V1948" s="12"/>
    </row>
    <row r="1949" spans="17:22">
      <c r="Q1949" s="9"/>
      <c r="R1949" s="9"/>
      <c r="S1949" s="9"/>
      <c r="T1949" s="9"/>
      <c r="U1949" s="9"/>
      <c r="V1949" s="12"/>
    </row>
    <row r="1950" spans="17:22">
      <c r="Q1950" s="9"/>
      <c r="R1950" s="9"/>
      <c r="S1950" s="9"/>
      <c r="T1950" s="9"/>
      <c r="U1950" s="9"/>
      <c r="V1950" s="12"/>
    </row>
    <row r="1951" spans="17:22">
      <c r="Q1951" s="9"/>
      <c r="R1951" s="9"/>
      <c r="S1951" s="9"/>
      <c r="T1951" s="9"/>
      <c r="U1951" s="9"/>
      <c r="V1951" s="12"/>
    </row>
    <row r="1952" spans="17:22">
      <c r="Q1952" s="9"/>
      <c r="R1952" s="9"/>
      <c r="S1952" s="9"/>
      <c r="T1952" s="9"/>
      <c r="U1952" s="9"/>
      <c r="V1952" s="12"/>
    </row>
    <row r="1953" spans="17:22">
      <c r="Q1953" s="9"/>
      <c r="R1953" s="9"/>
      <c r="S1953" s="9"/>
      <c r="T1953" s="9"/>
      <c r="U1953" s="9"/>
      <c r="V1953" s="12"/>
    </row>
    <row r="1954" spans="17:22">
      <c r="Q1954" s="9"/>
      <c r="R1954" s="9"/>
      <c r="S1954" s="9"/>
      <c r="T1954" s="9"/>
      <c r="U1954" s="9"/>
      <c r="V1954" s="12"/>
    </row>
    <row r="1955" spans="17:22">
      <c r="Q1955" s="9"/>
      <c r="R1955" s="9"/>
      <c r="S1955" s="9"/>
      <c r="T1955" s="9"/>
      <c r="U1955" s="9"/>
      <c r="V1955" s="12"/>
    </row>
    <row r="1956" spans="17:22">
      <c r="Q1956" s="9"/>
      <c r="R1956" s="9"/>
      <c r="S1956" s="9"/>
      <c r="T1956" s="9"/>
      <c r="U1956" s="9"/>
      <c r="V1956" s="12"/>
    </row>
    <row r="1957" spans="17:22">
      <c r="Q1957" s="9"/>
      <c r="R1957" s="9"/>
      <c r="S1957" s="9"/>
      <c r="T1957" s="9"/>
      <c r="U1957" s="9"/>
      <c r="V1957" s="12"/>
    </row>
    <row r="1958" spans="17:22">
      <c r="Q1958" s="9"/>
      <c r="R1958" s="9"/>
      <c r="S1958" s="9"/>
      <c r="T1958" s="9"/>
      <c r="U1958" s="9"/>
      <c r="V1958" s="12"/>
    </row>
    <row r="1959" spans="17:22">
      <c r="Q1959" s="9"/>
      <c r="R1959" s="9"/>
      <c r="S1959" s="9"/>
      <c r="T1959" s="9"/>
      <c r="U1959" s="9"/>
      <c r="V1959" s="12"/>
    </row>
    <row r="1960" spans="17:22">
      <c r="Q1960" s="9"/>
      <c r="R1960" s="9"/>
      <c r="S1960" s="9"/>
      <c r="T1960" s="9"/>
      <c r="U1960" s="9"/>
      <c r="V1960" s="12"/>
    </row>
    <row r="1961" spans="17:22">
      <c r="Q1961" s="9"/>
      <c r="R1961" s="9"/>
      <c r="S1961" s="9"/>
      <c r="T1961" s="9"/>
      <c r="U1961" s="9"/>
      <c r="V1961" s="12"/>
    </row>
    <row r="1962" spans="17:22">
      <c r="Q1962" s="9"/>
      <c r="R1962" s="9"/>
      <c r="S1962" s="9"/>
      <c r="T1962" s="9"/>
      <c r="U1962" s="9"/>
      <c r="V1962" s="12"/>
    </row>
    <row r="1963" spans="17:22">
      <c r="Q1963" s="9"/>
      <c r="R1963" s="9"/>
      <c r="S1963" s="9"/>
      <c r="T1963" s="9"/>
      <c r="U1963" s="9"/>
      <c r="V1963" s="12"/>
    </row>
    <row r="1964" spans="17:22">
      <c r="Q1964" s="9"/>
      <c r="R1964" s="9"/>
      <c r="S1964" s="9"/>
      <c r="T1964" s="9"/>
      <c r="U1964" s="9"/>
      <c r="V1964" s="12"/>
    </row>
    <row r="1965" spans="17:22">
      <c r="Q1965" s="9"/>
      <c r="R1965" s="9"/>
      <c r="S1965" s="9"/>
      <c r="T1965" s="9"/>
      <c r="U1965" s="9"/>
      <c r="V1965" s="12"/>
    </row>
    <row r="1966" spans="17:22">
      <c r="Q1966" s="9"/>
      <c r="R1966" s="9"/>
      <c r="S1966" s="9"/>
      <c r="T1966" s="9"/>
      <c r="U1966" s="9"/>
      <c r="V1966" s="12"/>
    </row>
    <row r="1967" spans="17:22">
      <c r="Q1967" s="9"/>
      <c r="R1967" s="9"/>
      <c r="S1967" s="9"/>
      <c r="T1967" s="9"/>
      <c r="U1967" s="9"/>
      <c r="V1967" s="12"/>
    </row>
    <row r="1968" spans="17:22">
      <c r="Q1968" s="9"/>
      <c r="R1968" s="9"/>
      <c r="S1968" s="9"/>
      <c r="T1968" s="9"/>
      <c r="U1968" s="9"/>
      <c r="V1968" s="12"/>
    </row>
    <row r="1969" spans="17:22">
      <c r="Q1969" s="9"/>
      <c r="R1969" s="9"/>
      <c r="S1969" s="9"/>
      <c r="T1969" s="9"/>
      <c r="U1969" s="9"/>
      <c r="V1969" s="12"/>
    </row>
    <row r="1970" spans="17:22">
      <c r="Q1970" s="9"/>
      <c r="R1970" s="9"/>
      <c r="S1970" s="9"/>
      <c r="T1970" s="9"/>
      <c r="U1970" s="9"/>
      <c r="V1970" s="12"/>
    </row>
    <row r="1971" spans="17:22">
      <c r="Q1971" s="9"/>
      <c r="R1971" s="9"/>
      <c r="S1971" s="9"/>
      <c r="T1971" s="9"/>
      <c r="U1971" s="9"/>
      <c r="V1971" s="12"/>
    </row>
    <row r="1972" spans="17:22">
      <c r="Q1972" s="9"/>
      <c r="R1972" s="9"/>
      <c r="S1972" s="9"/>
      <c r="T1972" s="9"/>
      <c r="U1972" s="9"/>
      <c r="V1972" s="12"/>
    </row>
    <row r="1973" spans="17:22">
      <c r="Q1973" s="9"/>
      <c r="R1973" s="9"/>
      <c r="S1973" s="9"/>
      <c r="T1973" s="9"/>
      <c r="U1973" s="9"/>
      <c r="V1973" s="12"/>
    </row>
    <row r="1974" spans="17:22">
      <c r="Q1974" s="9"/>
      <c r="R1974" s="9"/>
      <c r="S1974" s="9"/>
      <c r="T1974" s="9"/>
      <c r="U1974" s="9"/>
      <c r="V1974" s="12"/>
    </row>
    <row r="1975" spans="17:22">
      <c r="Q1975" s="9"/>
      <c r="R1975" s="9"/>
      <c r="S1975" s="9"/>
      <c r="T1975" s="9"/>
      <c r="U1975" s="9"/>
      <c r="V1975" s="12"/>
    </row>
    <row r="1976" spans="17:22">
      <c r="Q1976" s="9"/>
      <c r="R1976" s="9"/>
      <c r="S1976" s="9"/>
      <c r="T1976" s="9"/>
      <c r="U1976" s="9"/>
      <c r="V1976" s="12"/>
    </row>
    <row r="1977" spans="17:22">
      <c r="Q1977" s="9"/>
      <c r="R1977" s="9"/>
      <c r="S1977" s="9"/>
      <c r="T1977" s="9"/>
      <c r="U1977" s="9"/>
      <c r="V1977" s="12"/>
    </row>
    <row r="1978" spans="17:22">
      <c r="Q1978" s="9"/>
      <c r="R1978" s="9"/>
      <c r="S1978" s="9"/>
      <c r="T1978" s="9"/>
      <c r="U1978" s="9"/>
      <c r="V1978" s="12"/>
    </row>
    <row r="1979" spans="17:22">
      <c r="Q1979" s="9"/>
      <c r="R1979" s="9"/>
      <c r="S1979" s="9"/>
      <c r="T1979" s="9"/>
      <c r="U1979" s="9"/>
      <c r="V1979" s="12"/>
    </row>
    <row r="1980" spans="17:22">
      <c r="Q1980" s="9"/>
      <c r="R1980" s="9"/>
      <c r="S1980" s="9"/>
      <c r="T1980" s="9"/>
      <c r="U1980" s="9"/>
      <c r="V1980" s="12"/>
    </row>
    <row r="1981" spans="17:22">
      <c r="Q1981" s="9"/>
      <c r="R1981" s="9"/>
      <c r="S1981" s="9"/>
      <c r="T1981" s="9"/>
      <c r="U1981" s="9"/>
      <c r="V1981" s="12"/>
    </row>
    <row r="1982" spans="17:22">
      <c r="Q1982" s="9"/>
      <c r="R1982" s="9"/>
      <c r="S1982" s="9"/>
      <c r="T1982" s="9"/>
      <c r="U1982" s="9"/>
      <c r="V1982" s="12"/>
    </row>
    <row r="1983" spans="17:22">
      <c r="Q1983" s="9"/>
      <c r="R1983" s="9"/>
      <c r="S1983" s="9"/>
      <c r="T1983" s="9"/>
      <c r="U1983" s="9"/>
      <c r="V1983" s="12"/>
    </row>
    <row r="1984" spans="17:22">
      <c r="Q1984" s="9"/>
      <c r="R1984" s="9"/>
      <c r="S1984" s="9"/>
      <c r="T1984" s="9"/>
      <c r="U1984" s="9"/>
      <c r="V1984" s="12"/>
    </row>
    <row r="1985" spans="17:22">
      <c r="Q1985" s="9"/>
      <c r="R1985" s="9"/>
      <c r="S1985" s="9"/>
      <c r="T1985" s="9"/>
      <c r="U1985" s="9"/>
      <c r="V1985" s="12"/>
    </row>
    <row r="1986" spans="17:22">
      <c r="Q1986" s="9"/>
      <c r="R1986" s="9"/>
      <c r="S1986" s="9"/>
      <c r="T1986" s="9"/>
      <c r="U1986" s="9"/>
      <c r="V1986" s="12"/>
    </row>
    <row r="1987" spans="17:22">
      <c r="Q1987" s="9"/>
      <c r="R1987" s="9"/>
      <c r="S1987" s="9"/>
      <c r="T1987" s="9"/>
      <c r="U1987" s="9"/>
      <c r="V1987" s="12"/>
    </row>
    <row r="1988" spans="17:22">
      <c r="Q1988" s="9"/>
      <c r="R1988" s="9"/>
      <c r="S1988" s="9"/>
      <c r="T1988" s="9"/>
      <c r="U1988" s="9"/>
      <c r="V1988" s="12"/>
    </row>
    <row r="1989" spans="17:22">
      <c r="Q1989" s="9"/>
      <c r="R1989" s="9"/>
      <c r="S1989" s="9"/>
      <c r="T1989" s="9"/>
      <c r="U1989" s="9"/>
      <c r="V1989" s="12"/>
    </row>
    <row r="1990" spans="17:22">
      <c r="Q1990" s="9"/>
      <c r="R1990" s="9"/>
      <c r="S1990" s="9"/>
      <c r="T1990" s="9"/>
      <c r="U1990" s="9"/>
      <c r="V1990" s="12"/>
    </row>
    <row r="1991" spans="17:22">
      <c r="Q1991" s="9"/>
      <c r="R1991" s="9"/>
      <c r="S1991" s="9"/>
      <c r="T1991" s="9"/>
      <c r="U1991" s="9"/>
      <c r="V1991" s="12"/>
    </row>
    <row r="1992" spans="17:22">
      <c r="Q1992" s="9"/>
      <c r="R1992" s="9"/>
      <c r="S1992" s="9"/>
      <c r="T1992" s="9"/>
      <c r="U1992" s="9"/>
      <c r="V1992" s="12"/>
    </row>
    <row r="1993" spans="17:22">
      <c r="Q1993" s="9"/>
      <c r="R1993" s="9"/>
      <c r="S1993" s="9"/>
      <c r="T1993" s="9"/>
      <c r="U1993" s="9"/>
      <c r="V1993" s="12"/>
    </row>
    <row r="1994" spans="17:22">
      <c r="Q1994" s="9"/>
      <c r="R1994" s="9"/>
      <c r="S1994" s="9"/>
      <c r="T1994" s="9"/>
      <c r="U1994" s="9"/>
      <c r="V1994" s="12"/>
    </row>
    <row r="1995" spans="17:22">
      <c r="Q1995" s="9"/>
      <c r="R1995" s="9"/>
      <c r="S1995" s="9"/>
      <c r="T1995" s="9"/>
      <c r="U1995" s="9"/>
      <c r="V1995" s="12"/>
    </row>
    <row r="1996" spans="17:22">
      <c r="Q1996" s="9"/>
      <c r="R1996" s="9"/>
      <c r="S1996" s="9"/>
      <c r="T1996" s="9"/>
      <c r="U1996" s="9"/>
      <c r="V1996" s="12"/>
    </row>
    <row r="1997" spans="17:22">
      <c r="Q1997" s="9"/>
      <c r="R1997" s="9"/>
      <c r="S1997" s="9"/>
      <c r="T1997" s="9"/>
      <c r="U1997" s="9"/>
      <c r="V1997" s="12"/>
    </row>
    <row r="1998" spans="17:22">
      <c r="Q1998" s="9"/>
      <c r="R1998" s="9"/>
      <c r="S1998" s="9"/>
      <c r="T1998" s="9"/>
      <c r="U1998" s="9"/>
      <c r="V1998" s="12"/>
    </row>
    <row r="1999" spans="17:22">
      <c r="Q1999" s="9"/>
      <c r="R1999" s="9"/>
      <c r="S1999" s="9"/>
      <c r="T1999" s="9"/>
      <c r="U1999" s="9"/>
      <c r="V1999" s="12"/>
    </row>
    <row r="2000" spans="17:22">
      <c r="Q2000" s="9"/>
      <c r="R2000" s="9"/>
      <c r="S2000" s="9"/>
      <c r="T2000" s="9"/>
      <c r="U2000" s="9"/>
      <c r="V2000" s="12"/>
    </row>
    <row r="2001" spans="17:22">
      <c r="Q2001" s="9"/>
      <c r="R2001" s="9"/>
      <c r="S2001" s="9"/>
      <c r="T2001" s="9"/>
      <c r="U2001" s="9"/>
      <c r="V2001" s="12"/>
    </row>
    <row r="2002" spans="17:22">
      <c r="Q2002" s="9"/>
      <c r="R2002" s="9"/>
      <c r="S2002" s="9"/>
      <c r="T2002" s="9"/>
      <c r="U2002" s="9"/>
      <c r="V2002" s="12"/>
    </row>
    <row r="2003" spans="17:22">
      <c r="Q2003" s="9"/>
      <c r="R2003" s="9"/>
      <c r="S2003" s="9"/>
      <c r="T2003" s="9"/>
      <c r="U2003" s="9"/>
      <c r="V2003" s="12"/>
    </row>
    <row r="2004" spans="17:22">
      <c r="Q2004" s="9"/>
      <c r="R2004" s="9"/>
      <c r="S2004" s="9"/>
      <c r="T2004" s="9"/>
      <c r="U2004" s="9"/>
      <c r="V2004" s="12"/>
    </row>
    <row r="2005" spans="17:22">
      <c r="Q2005" s="9"/>
      <c r="R2005" s="9"/>
      <c r="S2005" s="9"/>
      <c r="T2005" s="9"/>
      <c r="U2005" s="9"/>
      <c r="V2005" s="12"/>
    </row>
    <row r="2006" spans="17:22">
      <c r="Q2006" s="9"/>
      <c r="R2006" s="9"/>
      <c r="S2006" s="9"/>
      <c r="T2006" s="9"/>
      <c r="U2006" s="9"/>
      <c r="V2006" s="12"/>
    </row>
    <row r="2007" spans="17:22">
      <c r="Q2007" s="9"/>
      <c r="R2007" s="9"/>
      <c r="S2007" s="9"/>
      <c r="T2007" s="9"/>
      <c r="U2007" s="9"/>
      <c r="V2007" s="12"/>
    </row>
    <row r="2008" spans="17:22">
      <c r="Q2008" s="9"/>
      <c r="R2008" s="9"/>
      <c r="S2008" s="9"/>
      <c r="T2008" s="9"/>
      <c r="U2008" s="9"/>
      <c r="V2008" s="12"/>
    </row>
    <row r="2009" spans="17:22">
      <c r="Q2009" s="9"/>
      <c r="R2009" s="9"/>
      <c r="S2009" s="9"/>
      <c r="T2009" s="9"/>
      <c r="U2009" s="9"/>
      <c r="V2009" s="12"/>
    </row>
    <row r="2010" spans="17:22">
      <c r="Q2010" s="9"/>
      <c r="R2010" s="9"/>
      <c r="S2010" s="9"/>
      <c r="T2010" s="9"/>
      <c r="U2010" s="9"/>
      <c r="V2010" s="12"/>
    </row>
    <row r="2011" spans="17:22">
      <c r="Q2011" s="9"/>
      <c r="R2011" s="9"/>
      <c r="S2011" s="9"/>
      <c r="T2011" s="9"/>
      <c r="U2011" s="9"/>
      <c r="V2011" s="12"/>
    </row>
    <row r="2012" spans="17:22">
      <c r="Q2012" s="9"/>
      <c r="R2012" s="9"/>
      <c r="S2012" s="9"/>
      <c r="T2012" s="9"/>
      <c r="U2012" s="9"/>
      <c r="V2012" s="12"/>
    </row>
    <row r="2013" spans="17:22">
      <c r="Q2013" s="9"/>
      <c r="R2013" s="9"/>
      <c r="S2013" s="9"/>
      <c r="T2013" s="9"/>
      <c r="U2013" s="9"/>
      <c r="V2013" s="12"/>
    </row>
    <row r="2014" spans="17:22">
      <c r="Q2014" s="9"/>
      <c r="R2014" s="9"/>
      <c r="S2014" s="9"/>
      <c r="T2014" s="9"/>
      <c r="U2014" s="9"/>
      <c r="V2014" s="12"/>
    </row>
    <row r="2015" spans="17:22">
      <c r="Q2015" s="9"/>
      <c r="R2015" s="9"/>
      <c r="S2015" s="9"/>
      <c r="T2015" s="9"/>
      <c r="U2015" s="9"/>
      <c r="V2015" s="12"/>
    </row>
    <row r="2016" spans="17:22">
      <c r="Q2016" s="9"/>
      <c r="R2016" s="9"/>
      <c r="S2016" s="9"/>
      <c r="T2016" s="9"/>
      <c r="U2016" s="9"/>
      <c r="V2016" s="12"/>
    </row>
    <row r="2017" spans="17:22">
      <c r="Q2017" s="9"/>
      <c r="R2017" s="9"/>
      <c r="S2017" s="9"/>
      <c r="T2017" s="9"/>
      <c r="U2017" s="9"/>
      <c r="V2017" s="12"/>
    </row>
    <row r="2018" spans="17:22">
      <c r="Q2018" s="9"/>
      <c r="R2018" s="9"/>
      <c r="S2018" s="9"/>
      <c r="T2018" s="9"/>
      <c r="U2018" s="9"/>
      <c r="V2018" s="12"/>
    </row>
    <row r="2019" spans="17:22">
      <c r="Q2019" s="9"/>
      <c r="R2019" s="9"/>
      <c r="S2019" s="9"/>
      <c r="T2019" s="9"/>
      <c r="U2019" s="9"/>
      <c r="V2019" s="12"/>
    </row>
    <row r="2020" spans="17:22">
      <c r="Q2020" s="9"/>
      <c r="R2020" s="9"/>
      <c r="S2020" s="9"/>
      <c r="T2020" s="9"/>
      <c r="U2020" s="9"/>
      <c r="V2020" s="12"/>
    </row>
    <row r="2021" spans="17:22">
      <c r="Q2021" s="9"/>
      <c r="R2021" s="9"/>
      <c r="S2021" s="9"/>
      <c r="T2021" s="9"/>
      <c r="U2021" s="9"/>
      <c r="V2021" s="12"/>
    </row>
    <row r="2022" spans="17:22">
      <c r="Q2022" s="9"/>
      <c r="R2022" s="9"/>
      <c r="S2022" s="9"/>
      <c r="T2022" s="9"/>
      <c r="U2022" s="9"/>
      <c r="V2022" s="12"/>
    </row>
    <row r="2023" spans="17:22">
      <c r="Q2023" s="9"/>
      <c r="R2023" s="9"/>
      <c r="S2023" s="9"/>
      <c r="T2023" s="9"/>
      <c r="U2023" s="9"/>
      <c r="V2023" s="12"/>
    </row>
    <row r="2024" spans="17:22">
      <c r="Q2024" s="9"/>
      <c r="R2024" s="9"/>
      <c r="S2024" s="9"/>
      <c r="T2024" s="9"/>
      <c r="U2024" s="9"/>
      <c r="V2024" s="12"/>
    </row>
    <row r="2025" spans="17:22">
      <c r="Q2025" s="9"/>
      <c r="R2025" s="9"/>
      <c r="S2025" s="9"/>
      <c r="T2025" s="9"/>
      <c r="U2025" s="9"/>
      <c r="V2025" s="12"/>
    </row>
    <row r="2026" spans="17:22">
      <c r="Q2026" s="9"/>
      <c r="R2026" s="9"/>
      <c r="S2026" s="9"/>
      <c r="T2026" s="9"/>
      <c r="U2026" s="9"/>
      <c r="V2026" s="12"/>
    </row>
    <row r="2027" spans="17:22">
      <c r="Q2027" s="9"/>
      <c r="R2027" s="9"/>
      <c r="S2027" s="9"/>
      <c r="T2027" s="9"/>
      <c r="U2027" s="9"/>
      <c r="V2027" s="12"/>
    </row>
    <row r="2028" spans="17:22">
      <c r="Q2028" s="9"/>
      <c r="R2028" s="9"/>
      <c r="S2028" s="9"/>
      <c r="T2028" s="9"/>
      <c r="U2028" s="9"/>
      <c r="V2028" s="12"/>
    </row>
    <row r="2029" spans="17:22">
      <c r="Q2029" s="9"/>
      <c r="R2029" s="9"/>
      <c r="S2029" s="9"/>
      <c r="T2029" s="9"/>
      <c r="U2029" s="9"/>
      <c r="V2029" s="12"/>
    </row>
    <row r="2030" spans="17:22">
      <c r="Q2030" s="9"/>
      <c r="R2030" s="9"/>
      <c r="S2030" s="9"/>
      <c r="T2030" s="9"/>
      <c r="U2030" s="9"/>
      <c r="V2030" s="12"/>
    </row>
    <row r="2031" spans="17:22">
      <c r="Q2031" s="9"/>
      <c r="R2031" s="9"/>
      <c r="S2031" s="9"/>
      <c r="T2031" s="9"/>
      <c r="U2031" s="9"/>
      <c r="V2031" s="12"/>
    </row>
    <row r="2032" spans="17:22">
      <c r="Q2032" s="9"/>
      <c r="R2032" s="9"/>
      <c r="S2032" s="9"/>
      <c r="T2032" s="9"/>
      <c r="U2032" s="9"/>
      <c r="V2032" s="12"/>
    </row>
    <row r="2033" spans="17:22">
      <c r="Q2033" s="9"/>
      <c r="R2033" s="9"/>
      <c r="S2033" s="9"/>
      <c r="T2033" s="9"/>
      <c r="U2033" s="9"/>
      <c r="V2033" s="12"/>
    </row>
    <row r="2034" spans="17:22">
      <c r="Q2034" s="9"/>
      <c r="R2034" s="9"/>
      <c r="S2034" s="9"/>
      <c r="T2034" s="9"/>
      <c r="U2034" s="9"/>
      <c r="V2034" s="12"/>
    </row>
    <row r="2035" spans="17:22">
      <c r="Q2035" s="9"/>
      <c r="R2035" s="9"/>
      <c r="S2035" s="9"/>
      <c r="T2035" s="9"/>
      <c r="U2035" s="9"/>
      <c r="V2035" s="12"/>
    </row>
    <row r="2036" spans="17:22">
      <c r="Q2036" s="9"/>
      <c r="R2036" s="9"/>
      <c r="S2036" s="9"/>
      <c r="T2036" s="9"/>
      <c r="U2036" s="9"/>
      <c r="V2036" s="12"/>
    </row>
    <row r="2037" spans="17:22">
      <c r="Q2037" s="9"/>
      <c r="R2037" s="9"/>
      <c r="S2037" s="9"/>
      <c r="T2037" s="9"/>
      <c r="U2037" s="9"/>
      <c r="V2037" s="12"/>
    </row>
    <row r="2038" spans="17:22">
      <c r="Q2038" s="9"/>
      <c r="R2038" s="9"/>
      <c r="S2038" s="9"/>
      <c r="T2038" s="9"/>
      <c r="U2038" s="9"/>
      <c r="V2038" s="12"/>
    </row>
    <row r="2039" spans="17:22">
      <c r="Q2039" s="9"/>
      <c r="R2039" s="9"/>
      <c r="S2039" s="9"/>
      <c r="T2039" s="9"/>
      <c r="U2039" s="9"/>
      <c r="V2039" s="12"/>
    </row>
    <row r="2040" spans="17:22">
      <c r="Q2040" s="9"/>
      <c r="R2040" s="9"/>
      <c r="S2040" s="9"/>
      <c r="T2040" s="9"/>
      <c r="U2040" s="9"/>
      <c r="V2040" s="12"/>
    </row>
    <row r="2041" spans="17:22">
      <c r="Q2041" s="9"/>
      <c r="R2041" s="9"/>
      <c r="S2041" s="9"/>
      <c r="T2041" s="9"/>
      <c r="U2041" s="9"/>
      <c r="V2041" s="12"/>
    </row>
    <row r="2042" spans="17:22">
      <c r="Q2042" s="9"/>
      <c r="R2042" s="9"/>
      <c r="S2042" s="9"/>
      <c r="T2042" s="9"/>
      <c r="U2042" s="9"/>
      <c r="V2042" s="12"/>
    </row>
    <row r="2043" spans="17:22">
      <c r="Q2043" s="9"/>
      <c r="R2043" s="9"/>
      <c r="S2043" s="9"/>
      <c r="T2043" s="9"/>
      <c r="U2043" s="9"/>
      <c r="V2043" s="12"/>
    </row>
    <row r="2044" spans="17:22">
      <c r="Q2044" s="9"/>
      <c r="R2044" s="9"/>
      <c r="S2044" s="9"/>
      <c r="T2044" s="9"/>
      <c r="U2044" s="9"/>
      <c r="V2044" s="12"/>
    </row>
    <row r="2045" spans="17:22">
      <c r="Q2045" s="9"/>
      <c r="R2045" s="9"/>
      <c r="S2045" s="9"/>
      <c r="T2045" s="9"/>
      <c r="U2045" s="9"/>
      <c r="V2045" s="12"/>
    </row>
    <row r="2046" spans="17:22">
      <c r="Q2046" s="9"/>
      <c r="R2046" s="9"/>
      <c r="S2046" s="9"/>
      <c r="T2046" s="9"/>
      <c r="U2046" s="9"/>
      <c r="V2046" s="12"/>
    </row>
    <row r="2047" spans="17:22">
      <c r="Q2047" s="9"/>
      <c r="R2047" s="9"/>
      <c r="S2047" s="9"/>
      <c r="T2047" s="9"/>
      <c r="U2047" s="9"/>
      <c r="V2047" s="12"/>
    </row>
    <row r="2048" spans="17:22">
      <c r="Q2048" s="9"/>
      <c r="R2048" s="9"/>
      <c r="S2048" s="9"/>
      <c r="T2048" s="9"/>
      <c r="U2048" s="9"/>
      <c r="V2048" s="12"/>
    </row>
    <row r="2049" spans="17:22">
      <c r="Q2049" s="9"/>
      <c r="R2049" s="9"/>
      <c r="S2049" s="9"/>
      <c r="T2049" s="9"/>
      <c r="U2049" s="9"/>
      <c r="V2049" s="12"/>
    </row>
    <row r="2050" spans="17:22">
      <c r="Q2050" s="9"/>
      <c r="R2050" s="9"/>
      <c r="S2050" s="9"/>
      <c r="T2050" s="9"/>
      <c r="U2050" s="9"/>
      <c r="V2050" s="12"/>
    </row>
    <row r="2051" spans="17:22">
      <c r="Q2051" s="9"/>
      <c r="R2051" s="9"/>
      <c r="S2051" s="9"/>
      <c r="T2051" s="9"/>
      <c r="U2051" s="9"/>
      <c r="V2051" s="12"/>
    </row>
    <row r="2052" spans="17:22">
      <c r="Q2052" s="9"/>
      <c r="R2052" s="9"/>
      <c r="S2052" s="9"/>
      <c r="T2052" s="9"/>
      <c r="U2052" s="9"/>
      <c r="V2052" s="12"/>
    </row>
    <row r="2053" spans="17:22">
      <c r="Q2053" s="9"/>
      <c r="R2053" s="9"/>
      <c r="S2053" s="9"/>
      <c r="T2053" s="9"/>
      <c r="U2053" s="9"/>
      <c r="V2053" s="12"/>
    </row>
    <row r="2054" spans="17:22">
      <c r="Q2054" s="9"/>
      <c r="R2054" s="9"/>
      <c r="S2054" s="9"/>
      <c r="T2054" s="9"/>
      <c r="U2054" s="9"/>
      <c r="V2054" s="12"/>
    </row>
    <row r="2055" spans="17:22">
      <c r="Q2055" s="9"/>
      <c r="R2055" s="9"/>
      <c r="S2055" s="9"/>
      <c r="T2055" s="9"/>
      <c r="U2055" s="9"/>
      <c r="V2055" s="12"/>
    </row>
    <row r="2056" spans="17:22">
      <c r="Q2056" s="9"/>
      <c r="R2056" s="9"/>
      <c r="S2056" s="9"/>
      <c r="T2056" s="9"/>
      <c r="U2056" s="9"/>
      <c r="V2056" s="12"/>
    </row>
    <row r="2057" spans="17:22">
      <c r="Q2057" s="9"/>
      <c r="R2057" s="9"/>
      <c r="S2057" s="9"/>
      <c r="T2057" s="9"/>
      <c r="U2057" s="9"/>
      <c r="V2057" s="12"/>
    </row>
    <row r="2058" spans="17:22">
      <c r="Q2058" s="9"/>
      <c r="R2058" s="9"/>
      <c r="S2058" s="9"/>
      <c r="T2058" s="9"/>
      <c r="U2058" s="9"/>
      <c r="V2058" s="12"/>
    </row>
    <row r="2059" spans="17:22">
      <c r="Q2059" s="9"/>
      <c r="R2059" s="9"/>
      <c r="S2059" s="9"/>
      <c r="T2059" s="9"/>
      <c r="U2059" s="9"/>
      <c r="V2059" s="12"/>
    </row>
    <row r="2060" spans="17:22">
      <c r="Q2060" s="9"/>
      <c r="R2060" s="9"/>
      <c r="S2060" s="9"/>
      <c r="T2060" s="9"/>
      <c r="U2060" s="9"/>
      <c r="V2060" s="12"/>
    </row>
    <row r="2061" spans="17:22">
      <c r="Q2061" s="9"/>
      <c r="R2061" s="9"/>
      <c r="S2061" s="9"/>
      <c r="T2061" s="9"/>
      <c r="U2061" s="9"/>
      <c r="V2061" s="12"/>
    </row>
    <row r="2062" spans="17:22">
      <c r="Q2062" s="9"/>
      <c r="R2062" s="9"/>
      <c r="S2062" s="9"/>
      <c r="T2062" s="9"/>
      <c r="U2062" s="9"/>
      <c r="V2062" s="12"/>
    </row>
    <row r="2063" spans="17:22">
      <c r="Q2063" s="9"/>
      <c r="R2063" s="9"/>
      <c r="S2063" s="9"/>
      <c r="T2063" s="9"/>
      <c r="U2063" s="9"/>
      <c r="V2063" s="12"/>
    </row>
    <row r="2064" spans="17:22">
      <c r="Q2064" s="9"/>
      <c r="R2064" s="9"/>
      <c r="S2064" s="9"/>
      <c r="T2064" s="9"/>
      <c r="U2064" s="9"/>
      <c r="V2064" s="12"/>
    </row>
    <row r="2065" spans="17:22">
      <c r="Q2065" s="9"/>
      <c r="R2065" s="9"/>
      <c r="S2065" s="9"/>
      <c r="T2065" s="9"/>
      <c r="U2065" s="9"/>
      <c r="V2065" s="12"/>
    </row>
    <row r="2066" spans="17:22">
      <c r="Q2066" s="9"/>
      <c r="R2066" s="9"/>
      <c r="S2066" s="9"/>
      <c r="T2066" s="9"/>
      <c r="U2066" s="9"/>
      <c r="V2066" s="12"/>
    </row>
    <row r="2067" spans="17:22">
      <c r="Q2067" s="9"/>
      <c r="R2067" s="9"/>
      <c r="S2067" s="9"/>
      <c r="T2067" s="9"/>
      <c r="U2067" s="9"/>
      <c r="V2067" s="12"/>
    </row>
    <row r="2068" spans="17:22">
      <c r="Q2068" s="9"/>
      <c r="R2068" s="9"/>
      <c r="S2068" s="9"/>
      <c r="T2068" s="9"/>
      <c r="U2068" s="9"/>
      <c r="V2068" s="12"/>
    </row>
    <row r="2069" spans="17:22">
      <c r="Q2069" s="9"/>
      <c r="R2069" s="9"/>
      <c r="S2069" s="9"/>
      <c r="T2069" s="9"/>
      <c r="U2069" s="9"/>
      <c r="V2069" s="12"/>
    </row>
    <row r="2070" spans="17:22">
      <c r="Q2070" s="9"/>
      <c r="R2070" s="9"/>
      <c r="S2070" s="9"/>
      <c r="T2070" s="9"/>
      <c r="U2070" s="9"/>
      <c r="V2070" s="12"/>
    </row>
    <row r="2071" spans="17:22">
      <c r="Q2071" s="9"/>
      <c r="R2071" s="9"/>
      <c r="S2071" s="9"/>
      <c r="T2071" s="9"/>
      <c r="U2071" s="9"/>
      <c r="V2071" s="12"/>
    </row>
    <row r="2072" spans="17:22">
      <c r="Q2072" s="9"/>
      <c r="R2072" s="9"/>
      <c r="S2072" s="9"/>
      <c r="T2072" s="9"/>
      <c r="U2072" s="9"/>
      <c r="V2072" s="12"/>
    </row>
    <row r="2073" spans="17:22">
      <c r="Q2073" s="9"/>
      <c r="R2073" s="9"/>
      <c r="S2073" s="9"/>
      <c r="T2073" s="9"/>
      <c r="U2073" s="9"/>
      <c r="V2073" s="12"/>
    </row>
    <row r="2074" spans="17:22">
      <c r="Q2074" s="9"/>
      <c r="R2074" s="9"/>
      <c r="S2074" s="9"/>
      <c r="T2074" s="9"/>
      <c r="U2074" s="9"/>
      <c r="V2074" s="12"/>
    </row>
    <row r="2075" spans="17:22">
      <c r="Q2075" s="9"/>
      <c r="R2075" s="9"/>
      <c r="S2075" s="9"/>
      <c r="T2075" s="9"/>
      <c r="U2075" s="9"/>
      <c r="V2075" s="12"/>
    </row>
    <row r="2076" spans="17:22">
      <c r="Q2076" s="9"/>
      <c r="R2076" s="9"/>
      <c r="S2076" s="9"/>
      <c r="T2076" s="9"/>
      <c r="U2076" s="9"/>
      <c r="V2076" s="12"/>
    </row>
    <row r="2077" spans="17:22">
      <c r="Q2077" s="9"/>
      <c r="R2077" s="9"/>
      <c r="S2077" s="9"/>
      <c r="T2077" s="9"/>
      <c r="U2077" s="9"/>
      <c r="V2077" s="12"/>
    </row>
    <row r="2078" spans="17:22">
      <c r="Q2078" s="9"/>
      <c r="R2078" s="9"/>
      <c r="S2078" s="9"/>
      <c r="T2078" s="9"/>
      <c r="U2078" s="9"/>
      <c r="V2078" s="12"/>
    </row>
    <row r="2079" spans="17:22">
      <c r="Q2079" s="9"/>
      <c r="R2079" s="9"/>
      <c r="S2079" s="9"/>
      <c r="T2079" s="9"/>
      <c r="U2079" s="9"/>
      <c r="V2079" s="12"/>
    </row>
    <row r="2080" spans="17:22">
      <c r="Q2080" s="9"/>
      <c r="R2080" s="9"/>
      <c r="S2080" s="9"/>
      <c r="T2080" s="9"/>
      <c r="U2080" s="9"/>
      <c r="V2080" s="12"/>
    </row>
    <row r="2081" spans="17:22">
      <c r="Q2081" s="9"/>
      <c r="R2081" s="9"/>
      <c r="S2081" s="9"/>
      <c r="T2081" s="9"/>
      <c r="U2081" s="9"/>
      <c r="V2081" s="12"/>
    </row>
    <row r="2082" spans="17:22">
      <c r="Q2082" s="9"/>
      <c r="R2082" s="9"/>
      <c r="S2082" s="9"/>
      <c r="T2082" s="9"/>
      <c r="U2082" s="9"/>
      <c r="V2082" s="12"/>
    </row>
    <row r="2083" spans="17:22">
      <c r="Q2083" s="9"/>
      <c r="R2083" s="9"/>
      <c r="S2083" s="9"/>
      <c r="T2083" s="9"/>
      <c r="U2083" s="9"/>
      <c r="V2083" s="12"/>
    </row>
    <row r="2084" spans="17:22">
      <c r="Q2084" s="9"/>
      <c r="R2084" s="9"/>
      <c r="S2084" s="9"/>
      <c r="T2084" s="9"/>
      <c r="U2084" s="9"/>
      <c r="V2084" s="12"/>
    </row>
    <row r="2085" spans="17:22">
      <c r="Q2085" s="9"/>
      <c r="R2085" s="9"/>
      <c r="S2085" s="9"/>
      <c r="T2085" s="9"/>
      <c r="U2085" s="9"/>
      <c r="V2085" s="12"/>
    </row>
    <row r="2086" spans="17:22">
      <c r="Q2086" s="9"/>
      <c r="R2086" s="9"/>
      <c r="S2086" s="9"/>
      <c r="T2086" s="9"/>
      <c r="U2086" s="9"/>
      <c r="V2086" s="12"/>
    </row>
    <row r="2087" spans="17:22">
      <c r="Q2087" s="9"/>
      <c r="R2087" s="9"/>
      <c r="S2087" s="9"/>
      <c r="T2087" s="9"/>
      <c r="U2087" s="9"/>
      <c r="V2087" s="12"/>
    </row>
    <row r="2088" spans="17:22">
      <c r="Q2088" s="9"/>
      <c r="R2088" s="9"/>
      <c r="S2088" s="9"/>
      <c r="T2088" s="9"/>
      <c r="U2088" s="9"/>
      <c r="V2088" s="12"/>
    </row>
    <row r="2089" spans="17:22">
      <c r="Q2089" s="9"/>
      <c r="R2089" s="9"/>
      <c r="S2089" s="9"/>
      <c r="T2089" s="9"/>
      <c r="U2089" s="9"/>
      <c r="V2089" s="12"/>
    </row>
    <row r="2090" spans="17:22">
      <c r="Q2090" s="9"/>
      <c r="R2090" s="9"/>
      <c r="S2090" s="9"/>
      <c r="T2090" s="9"/>
      <c r="U2090" s="9"/>
      <c r="V2090" s="12"/>
    </row>
    <row r="2091" spans="17:22">
      <c r="Q2091" s="9"/>
      <c r="R2091" s="9"/>
      <c r="S2091" s="9"/>
      <c r="T2091" s="9"/>
      <c r="U2091" s="9"/>
      <c r="V2091" s="12"/>
    </row>
    <row r="2092" spans="17:22">
      <c r="Q2092" s="9"/>
      <c r="R2092" s="9"/>
      <c r="S2092" s="9"/>
      <c r="T2092" s="9"/>
      <c r="U2092" s="9"/>
      <c r="V2092" s="12"/>
    </row>
    <row r="2093" spans="17:22">
      <c r="Q2093" s="9"/>
      <c r="R2093" s="9"/>
      <c r="S2093" s="9"/>
      <c r="T2093" s="9"/>
      <c r="U2093" s="9"/>
      <c r="V2093" s="12"/>
    </row>
    <row r="2094" spans="17:22">
      <c r="Q2094" s="9"/>
      <c r="R2094" s="9"/>
      <c r="S2094" s="9"/>
      <c r="T2094" s="9"/>
      <c r="U2094" s="9"/>
      <c r="V2094" s="12"/>
    </row>
    <row r="2095" spans="17:22">
      <c r="Q2095" s="9"/>
      <c r="R2095" s="9"/>
      <c r="S2095" s="9"/>
      <c r="T2095" s="9"/>
      <c r="U2095" s="9"/>
      <c r="V2095" s="12"/>
    </row>
    <row r="2096" spans="17:22">
      <c r="Q2096" s="9"/>
      <c r="R2096" s="9"/>
      <c r="S2096" s="9"/>
      <c r="T2096" s="9"/>
      <c r="U2096" s="9"/>
      <c r="V2096" s="12"/>
    </row>
    <row r="2097" spans="17:22">
      <c r="Q2097" s="9"/>
      <c r="R2097" s="9"/>
      <c r="S2097" s="9"/>
      <c r="T2097" s="9"/>
      <c r="U2097" s="9"/>
      <c r="V2097" s="12"/>
    </row>
    <row r="2098" spans="17:22">
      <c r="Q2098" s="9"/>
      <c r="R2098" s="9"/>
      <c r="S2098" s="9"/>
      <c r="T2098" s="9"/>
      <c r="U2098" s="9"/>
      <c r="V2098" s="12"/>
    </row>
    <row r="2099" spans="17:22">
      <c r="Q2099" s="9"/>
      <c r="R2099" s="9"/>
      <c r="S2099" s="9"/>
      <c r="T2099" s="9"/>
      <c r="U2099" s="9"/>
      <c r="V2099" s="12"/>
    </row>
    <row r="2100" spans="17:22">
      <c r="Q2100" s="9"/>
      <c r="R2100" s="9"/>
      <c r="S2100" s="9"/>
      <c r="T2100" s="9"/>
      <c r="U2100" s="9"/>
      <c r="V2100" s="12"/>
    </row>
    <row r="2101" spans="17:22">
      <c r="Q2101" s="9"/>
      <c r="R2101" s="9"/>
      <c r="S2101" s="9"/>
      <c r="T2101" s="9"/>
      <c r="U2101" s="9"/>
      <c r="V2101" s="12"/>
    </row>
    <row r="2102" spans="17:22">
      <c r="Q2102" s="9"/>
      <c r="R2102" s="9"/>
      <c r="S2102" s="9"/>
      <c r="T2102" s="9"/>
      <c r="U2102" s="9"/>
      <c r="V2102" s="12"/>
    </row>
    <row r="2103" spans="17:22">
      <c r="Q2103" s="9"/>
      <c r="R2103" s="9"/>
      <c r="S2103" s="9"/>
      <c r="T2103" s="9"/>
      <c r="U2103" s="9"/>
      <c r="V2103" s="12"/>
    </row>
    <row r="2104" spans="17:22">
      <c r="Q2104" s="9"/>
      <c r="R2104" s="9"/>
      <c r="S2104" s="9"/>
      <c r="T2104" s="9"/>
      <c r="U2104" s="9"/>
      <c r="V2104" s="12"/>
    </row>
    <row r="2105" spans="17:22">
      <c r="Q2105" s="9"/>
      <c r="R2105" s="9"/>
      <c r="S2105" s="9"/>
      <c r="T2105" s="9"/>
      <c r="U2105" s="9"/>
      <c r="V2105" s="12"/>
    </row>
    <row r="2106" spans="17:22">
      <c r="Q2106" s="9"/>
      <c r="R2106" s="9"/>
      <c r="S2106" s="9"/>
      <c r="T2106" s="9"/>
      <c r="U2106" s="9"/>
      <c r="V2106" s="12"/>
    </row>
    <row r="2107" spans="17:22">
      <c r="Q2107" s="9"/>
      <c r="R2107" s="9"/>
      <c r="S2107" s="9"/>
      <c r="T2107" s="9"/>
      <c r="U2107" s="9"/>
      <c r="V2107" s="12"/>
    </row>
    <row r="2108" spans="17:22">
      <c r="Q2108" s="9"/>
      <c r="R2108" s="9"/>
      <c r="S2108" s="9"/>
      <c r="T2108" s="9"/>
      <c r="U2108" s="9"/>
      <c r="V2108" s="12"/>
    </row>
    <row r="2109" spans="17:22">
      <c r="Q2109" s="9"/>
      <c r="R2109" s="9"/>
      <c r="S2109" s="9"/>
      <c r="T2109" s="9"/>
      <c r="U2109" s="9"/>
      <c r="V2109" s="12"/>
    </row>
    <row r="2110" spans="17:22">
      <c r="Q2110" s="9"/>
      <c r="R2110" s="9"/>
      <c r="S2110" s="9"/>
      <c r="T2110" s="9"/>
      <c r="U2110" s="9"/>
      <c r="V2110" s="12"/>
    </row>
    <row r="2111" spans="17:22">
      <c r="Q2111" s="9"/>
      <c r="R2111" s="9"/>
      <c r="S2111" s="9"/>
      <c r="T2111" s="9"/>
      <c r="U2111" s="9"/>
      <c r="V2111" s="12"/>
    </row>
    <row r="2112" spans="17:22">
      <c r="Q2112" s="9"/>
      <c r="R2112" s="9"/>
      <c r="S2112" s="9"/>
      <c r="T2112" s="9"/>
      <c r="U2112" s="9"/>
      <c r="V2112" s="12"/>
    </row>
    <row r="2113" spans="17:22">
      <c r="Q2113" s="9"/>
      <c r="R2113" s="9"/>
      <c r="S2113" s="9"/>
      <c r="T2113" s="9"/>
      <c r="U2113" s="9"/>
      <c r="V2113" s="12"/>
    </row>
    <row r="2114" spans="17:22">
      <c r="Q2114" s="9"/>
      <c r="R2114" s="9"/>
      <c r="S2114" s="9"/>
      <c r="T2114" s="9"/>
      <c r="U2114" s="9"/>
      <c r="V2114" s="12"/>
    </row>
    <row r="2115" spans="17:22">
      <c r="Q2115" s="9"/>
      <c r="R2115" s="9"/>
      <c r="S2115" s="9"/>
      <c r="T2115" s="9"/>
      <c r="U2115" s="9"/>
      <c r="V2115" s="12"/>
    </row>
    <row r="2116" spans="17:22">
      <c r="Q2116" s="9"/>
      <c r="R2116" s="9"/>
      <c r="S2116" s="9"/>
      <c r="T2116" s="9"/>
      <c r="U2116" s="9"/>
      <c r="V2116" s="12"/>
    </row>
    <row r="2117" spans="17:22">
      <c r="Q2117" s="9"/>
      <c r="R2117" s="9"/>
      <c r="S2117" s="9"/>
      <c r="T2117" s="9"/>
      <c r="U2117" s="9"/>
      <c r="V2117" s="12"/>
    </row>
    <row r="2118" spans="17:22">
      <c r="Q2118" s="9"/>
      <c r="R2118" s="9"/>
      <c r="S2118" s="9"/>
      <c r="T2118" s="9"/>
      <c r="U2118" s="9"/>
      <c r="V2118" s="12"/>
    </row>
    <row r="2119" spans="17:22">
      <c r="Q2119" s="9"/>
      <c r="R2119" s="9"/>
      <c r="S2119" s="9"/>
      <c r="T2119" s="9"/>
      <c r="U2119" s="9"/>
      <c r="V2119" s="12"/>
    </row>
    <row r="2120" spans="17:22">
      <c r="Q2120" s="9"/>
      <c r="R2120" s="9"/>
      <c r="S2120" s="9"/>
      <c r="T2120" s="9"/>
      <c r="U2120" s="9"/>
      <c r="V2120" s="12"/>
    </row>
    <row r="2121" spans="17:22">
      <c r="Q2121" s="9"/>
      <c r="R2121" s="9"/>
      <c r="S2121" s="9"/>
      <c r="T2121" s="9"/>
      <c r="U2121" s="9"/>
      <c r="V2121" s="12"/>
    </row>
    <row r="2122" spans="17:22">
      <c r="Q2122" s="9"/>
      <c r="R2122" s="9"/>
      <c r="S2122" s="9"/>
      <c r="T2122" s="9"/>
      <c r="U2122" s="9"/>
      <c r="V2122" s="12"/>
    </row>
    <row r="2123" spans="17:22">
      <c r="Q2123" s="9"/>
      <c r="R2123" s="9"/>
      <c r="S2123" s="9"/>
      <c r="T2123" s="9"/>
      <c r="U2123" s="9"/>
      <c r="V2123" s="12"/>
    </row>
    <row r="2124" spans="17:22">
      <c r="Q2124" s="9"/>
      <c r="R2124" s="9"/>
      <c r="S2124" s="9"/>
      <c r="T2124" s="9"/>
      <c r="U2124" s="9"/>
      <c r="V2124" s="12"/>
    </row>
    <row r="2125" spans="17:22">
      <c r="Q2125" s="9"/>
      <c r="R2125" s="9"/>
      <c r="S2125" s="9"/>
      <c r="T2125" s="9"/>
      <c r="U2125" s="9"/>
      <c r="V2125" s="12"/>
    </row>
    <row r="2126" spans="17:22">
      <c r="Q2126" s="9"/>
      <c r="R2126" s="9"/>
      <c r="S2126" s="9"/>
      <c r="T2126" s="9"/>
      <c r="U2126" s="9"/>
      <c r="V2126" s="12"/>
    </row>
    <row r="2127" spans="17:22">
      <c r="Q2127" s="9"/>
      <c r="R2127" s="9"/>
      <c r="S2127" s="9"/>
      <c r="T2127" s="9"/>
      <c r="U2127" s="9"/>
      <c r="V2127" s="12"/>
    </row>
    <row r="2128" spans="17:22">
      <c r="Q2128" s="9"/>
      <c r="R2128" s="9"/>
      <c r="S2128" s="9"/>
      <c r="T2128" s="9"/>
      <c r="U2128" s="9"/>
      <c r="V2128" s="12"/>
    </row>
    <row r="2129" spans="17:22">
      <c r="Q2129" s="9"/>
      <c r="R2129" s="9"/>
      <c r="S2129" s="9"/>
      <c r="T2129" s="9"/>
      <c r="U2129" s="9"/>
      <c r="V2129" s="12"/>
    </row>
    <row r="2130" spans="17:22">
      <c r="Q2130" s="9"/>
      <c r="R2130" s="9"/>
      <c r="S2130" s="9"/>
      <c r="T2130" s="9"/>
      <c r="U2130" s="9"/>
      <c r="V2130" s="12"/>
    </row>
    <row r="2131" spans="17:22">
      <c r="Q2131" s="9"/>
      <c r="R2131" s="9"/>
      <c r="S2131" s="9"/>
      <c r="T2131" s="9"/>
      <c r="U2131" s="9"/>
      <c r="V2131" s="12"/>
    </row>
    <row r="2132" spans="17:22">
      <c r="Q2132" s="9"/>
      <c r="R2132" s="9"/>
      <c r="S2132" s="9"/>
      <c r="T2132" s="9"/>
      <c r="U2132" s="9"/>
      <c r="V2132" s="12"/>
    </row>
    <row r="2133" spans="17:22">
      <c r="Q2133" s="9"/>
      <c r="R2133" s="9"/>
      <c r="S2133" s="9"/>
      <c r="T2133" s="9"/>
      <c r="U2133" s="9"/>
      <c r="V2133" s="12"/>
    </row>
    <row r="2134" spans="17:22">
      <c r="Q2134" s="9"/>
      <c r="R2134" s="9"/>
      <c r="S2134" s="9"/>
      <c r="T2134" s="9"/>
      <c r="U2134" s="9"/>
      <c r="V2134" s="12"/>
    </row>
    <row r="2135" spans="17:22">
      <c r="Q2135" s="9"/>
      <c r="R2135" s="9"/>
      <c r="S2135" s="9"/>
      <c r="T2135" s="9"/>
      <c r="U2135" s="9"/>
      <c r="V2135" s="12"/>
    </row>
    <row r="2136" spans="17:22">
      <c r="Q2136" s="9"/>
      <c r="R2136" s="9"/>
      <c r="S2136" s="9"/>
      <c r="T2136" s="9"/>
      <c r="U2136" s="9"/>
      <c r="V2136" s="12"/>
    </row>
    <row r="2137" spans="17:22">
      <c r="Q2137" s="9"/>
      <c r="R2137" s="9"/>
      <c r="S2137" s="9"/>
      <c r="T2137" s="9"/>
      <c r="U2137" s="9"/>
      <c r="V2137" s="12"/>
    </row>
    <row r="2138" spans="17:22">
      <c r="Q2138" s="9"/>
      <c r="R2138" s="9"/>
      <c r="S2138" s="9"/>
      <c r="T2138" s="9"/>
      <c r="U2138" s="9"/>
      <c r="V2138" s="12"/>
    </row>
    <row r="2139" spans="17:22">
      <c r="Q2139" s="9"/>
      <c r="R2139" s="9"/>
      <c r="S2139" s="9"/>
      <c r="T2139" s="9"/>
      <c r="U2139" s="9"/>
      <c r="V2139" s="12"/>
    </row>
    <row r="2140" spans="17:22">
      <c r="Q2140" s="9"/>
      <c r="R2140" s="9"/>
      <c r="S2140" s="9"/>
      <c r="T2140" s="9"/>
      <c r="U2140" s="9"/>
      <c r="V2140" s="12"/>
    </row>
    <row r="2141" spans="17:22">
      <c r="Q2141" s="9"/>
      <c r="R2141" s="9"/>
      <c r="S2141" s="9"/>
      <c r="T2141" s="9"/>
      <c r="U2141" s="9"/>
      <c r="V2141" s="12"/>
    </row>
    <row r="2142" spans="17:22">
      <c r="Q2142" s="9"/>
      <c r="R2142" s="9"/>
      <c r="S2142" s="9"/>
      <c r="T2142" s="9"/>
      <c r="U2142" s="9"/>
      <c r="V2142" s="12"/>
    </row>
    <row r="2143" spans="17:22">
      <c r="Q2143" s="9"/>
      <c r="R2143" s="9"/>
      <c r="S2143" s="9"/>
      <c r="T2143" s="9"/>
      <c r="U2143" s="9"/>
      <c r="V2143" s="12"/>
    </row>
    <row r="2144" spans="17:22">
      <c r="Q2144" s="9"/>
      <c r="R2144" s="9"/>
      <c r="S2144" s="9"/>
      <c r="T2144" s="9"/>
      <c r="U2144" s="9"/>
      <c r="V2144" s="12"/>
    </row>
    <row r="2145" spans="17:22">
      <c r="Q2145" s="9"/>
      <c r="R2145" s="9"/>
      <c r="S2145" s="9"/>
      <c r="T2145" s="9"/>
      <c r="U2145" s="9"/>
      <c r="V2145" s="12"/>
    </row>
    <row r="2146" spans="17:22">
      <c r="Q2146" s="9"/>
      <c r="R2146" s="9"/>
      <c r="S2146" s="9"/>
      <c r="T2146" s="9"/>
      <c r="U2146" s="9"/>
      <c r="V2146" s="12"/>
    </row>
    <row r="2147" spans="17:22">
      <c r="Q2147" s="9"/>
      <c r="R2147" s="9"/>
      <c r="S2147" s="9"/>
      <c r="T2147" s="9"/>
      <c r="U2147" s="9"/>
      <c r="V2147" s="12"/>
    </row>
    <row r="2148" spans="17:22">
      <c r="Q2148" s="9"/>
      <c r="R2148" s="9"/>
      <c r="S2148" s="9"/>
      <c r="T2148" s="9"/>
      <c r="U2148" s="9"/>
      <c r="V2148" s="12"/>
    </row>
    <row r="2149" spans="17:22">
      <c r="Q2149" s="9"/>
      <c r="R2149" s="9"/>
      <c r="S2149" s="9"/>
      <c r="T2149" s="9"/>
      <c r="U2149" s="9"/>
      <c r="V2149" s="12"/>
    </row>
    <row r="2150" spans="17:22">
      <c r="Q2150" s="9"/>
      <c r="R2150" s="9"/>
      <c r="S2150" s="9"/>
      <c r="T2150" s="9"/>
      <c r="U2150" s="9"/>
      <c r="V2150" s="12"/>
    </row>
    <row r="2151" spans="17:22">
      <c r="Q2151" s="9"/>
      <c r="R2151" s="9"/>
      <c r="S2151" s="9"/>
      <c r="T2151" s="9"/>
      <c r="U2151" s="9"/>
      <c r="V2151" s="12"/>
    </row>
    <row r="2152" spans="17:22">
      <c r="Q2152" s="9"/>
      <c r="R2152" s="9"/>
      <c r="S2152" s="9"/>
      <c r="T2152" s="9"/>
      <c r="U2152" s="9"/>
      <c r="V2152" s="12"/>
    </row>
    <row r="2153" spans="17:22">
      <c r="Q2153" s="9"/>
      <c r="R2153" s="9"/>
      <c r="S2153" s="9"/>
      <c r="T2153" s="9"/>
      <c r="U2153" s="9"/>
      <c r="V2153" s="12"/>
    </row>
    <row r="2154" spans="17:22">
      <c r="Q2154" s="9"/>
      <c r="R2154" s="9"/>
      <c r="S2154" s="9"/>
      <c r="T2154" s="9"/>
      <c r="U2154" s="9"/>
      <c r="V2154" s="12"/>
    </row>
    <row r="2155" spans="17:22">
      <c r="Q2155" s="9"/>
      <c r="R2155" s="9"/>
      <c r="S2155" s="9"/>
      <c r="T2155" s="9"/>
      <c r="U2155" s="9"/>
      <c r="V2155" s="12"/>
    </row>
    <row r="2156" spans="17:22">
      <c r="Q2156" s="9"/>
      <c r="R2156" s="9"/>
      <c r="S2156" s="9"/>
      <c r="T2156" s="9"/>
      <c r="U2156" s="9"/>
      <c r="V2156" s="12"/>
    </row>
    <row r="2157" spans="17:22">
      <c r="Q2157" s="9"/>
      <c r="R2157" s="9"/>
      <c r="S2157" s="9"/>
      <c r="T2157" s="9"/>
      <c r="U2157" s="9"/>
      <c r="V2157" s="12"/>
    </row>
    <row r="2158" spans="17:22">
      <c r="Q2158" s="9"/>
      <c r="R2158" s="9"/>
      <c r="S2158" s="9"/>
      <c r="T2158" s="9"/>
      <c r="U2158" s="9"/>
      <c r="V2158" s="12"/>
    </row>
    <row r="2159" spans="17:22">
      <c r="Q2159" s="9"/>
      <c r="R2159" s="9"/>
      <c r="S2159" s="9"/>
      <c r="T2159" s="9"/>
      <c r="U2159" s="9"/>
      <c r="V2159" s="12"/>
    </row>
    <row r="2160" spans="17:22">
      <c r="Q2160" s="9"/>
      <c r="R2160" s="9"/>
      <c r="S2160" s="9"/>
      <c r="T2160" s="9"/>
      <c r="U2160" s="9"/>
      <c r="V2160" s="12"/>
    </row>
    <row r="2161" spans="17:22">
      <c r="Q2161" s="9"/>
      <c r="R2161" s="9"/>
      <c r="S2161" s="9"/>
      <c r="T2161" s="9"/>
      <c r="U2161" s="9"/>
      <c r="V2161" s="12"/>
    </row>
    <row r="2162" spans="17:22">
      <c r="Q2162" s="9"/>
      <c r="R2162" s="9"/>
      <c r="S2162" s="9"/>
      <c r="T2162" s="9"/>
      <c r="U2162" s="9"/>
      <c r="V2162" s="12"/>
    </row>
    <row r="2163" spans="17:22">
      <c r="Q2163" s="9"/>
      <c r="R2163" s="9"/>
      <c r="S2163" s="9"/>
      <c r="T2163" s="9"/>
      <c r="U2163" s="9"/>
      <c r="V2163" s="12"/>
    </row>
    <row r="2164" spans="17:22">
      <c r="Q2164" s="9"/>
      <c r="R2164" s="9"/>
      <c r="S2164" s="9"/>
      <c r="T2164" s="9"/>
      <c r="U2164" s="9"/>
      <c r="V2164" s="12"/>
    </row>
    <row r="2165" spans="17:22">
      <c r="Q2165" s="9"/>
      <c r="R2165" s="9"/>
      <c r="S2165" s="9"/>
      <c r="T2165" s="9"/>
      <c r="U2165" s="9"/>
      <c r="V2165" s="12"/>
    </row>
    <row r="2166" spans="17:22">
      <c r="Q2166" s="9"/>
      <c r="R2166" s="9"/>
      <c r="S2166" s="9"/>
      <c r="T2166" s="9"/>
      <c r="U2166" s="9"/>
      <c r="V2166" s="12"/>
    </row>
    <row r="2167" spans="17:22">
      <c r="Q2167" s="9"/>
      <c r="R2167" s="9"/>
      <c r="S2167" s="9"/>
      <c r="T2167" s="9"/>
      <c r="U2167" s="9"/>
      <c r="V2167" s="12"/>
    </row>
    <row r="2168" spans="17:22">
      <c r="Q2168" s="9"/>
      <c r="R2168" s="9"/>
      <c r="S2168" s="9"/>
      <c r="T2168" s="9"/>
      <c r="U2168" s="9"/>
      <c r="V2168" s="12"/>
    </row>
    <row r="2169" spans="17:22">
      <c r="Q2169" s="9"/>
      <c r="R2169" s="9"/>
      <c r="S2169" s="9"/>
      <c r="T2169" s="9"/>
      <c r="U2169" s="9"/>
      <c r="V2169" s="12"/>
    </row>
    <row r="2170" spans="17:22">
      <c r="Q2170" s="9"/>
      <c r="R2170" s="9"/>
      <c r="S2170" s="9"/>
      <c r="T2170" s="9"/>
      <c r="U2170" s="9"/>
      <c r="V2170" s="12"/>
    </row>
    <row r="2171" spans="17:22">
      <c r="Q2171" s="9"/>
      <c r="R2171" s="9"/>
      <c r="S2171" s="9"/>
      <c r="T2171" s="9"/>
      <c r="U2171" s="9"/>
      <c r="V2171" s="12"/>
    </row>
    <row r="2172" spans="17:22">
      <c r="Q2172" s="9"/>
      <c r="R2172" s="9"/>
      <c r="S2172" s="9"/>
      <c r="T2172" s="9"/>
      <c r="U2172" s="9"/>
      <c r="V2172" s="12"/>
    </row>
    <row r="2173" spans="17:22">
      <c r="Q2173" s="9"/>
      <c r="R2173" s="9"/>
      <c r="S2173" s="9"/>
      <c r="T2173" s="9"/>
      <c r="U2173" s="9"/>
      <c r="V2173" s="12"/>
    </row>
    <row r="2174" spans="17:22">
      <c r="Q2174" s="9"/>
      <c r="R2174" s="9"/>
      <c r="S2174" s="9"/>
      <c r="T2174" s="9"/>
      <c r="U2174" s="9"/>
      <c r="V2174" s="12"/>
    </row>
    <row r="2175" spans="17:22">
      <c r="Q2175" s="9"/>
      <c r="R2175" s="9"/>
      <c r="S2175" s="9"/>
      <c r="T2175" s="9"/>
      <c r="U2175" s="9"/>
      <c r="V2175" s="12"/>
    </row>
    <row r="2176" spans="17:22">
      <c r="Q2176" s="9"/>
      <c r="R2176" s="9"/>
      <c r="S2176" s="9"/>
      <c r="T2176" s="9"/>
      <c r="U2176" s="9"/>
      <c r="V2176" s="12"/>
    </row>
    <row r="2177" spans="17:22">
      <c r="Q2177" s="9"/>
      <c r="R2177" s="9"/>
      <c r="S2177" s="9"/>
      <c r="T2177" s="9"/>
      <c r="U2177" s="9"/>
      <c r="V2177" s="12"/>
    </row>
    <row r="2178" spans="17:22">
      <c r="Q2178" s="9"/>
      <c r="R2178" s="9"/>
      <c r="S2178" s="9"/>
      <c r="T2178" s="9"/>
      <c r="U2178" s="9"/>
      <c r="V2178" s="12"/>
    </row>
    <row r="2179" spans="17:22">
      <c r="Q2179" s="9"/>
      <c r="R2179" s="9"/>
      <c r="S2179" s="9"/>
      <c r="T2179" s="9"/>
      <c r="U2179" s="9"/>
      <c r="V2179" s="12"/>
    </row>
    <row r="2180" spans="17:22">
      <c r="Q2180" s="9"/>
      <c r="R2180" s="9"/>
      <c r="S2180" s="9"/>
      <c r="T2180" s="9"/>
      <c r="U2180" s="9"/>
      <c r="V2180" s="12"/>
    </row>
    <row r="2181" spans="17:22">
      <c r="Q2181" s="9"/>
      <c r="R2181" s="9"/>
      <c r="S2181" s="9"/>
      <c r="T2181" s="9"/>
      <c r="U2181" s="9"/>
      <c r="V2181" s="12"/>
    </row>
    <row r="2182" spans="17:22">
      <c r="Q2182" s="9"/>
      <c r="R2182" s="9"/>
      <c r="S2182" s="9"/>
      <c r="T2182" s="9"/>
      <c r="U2182" s="9"/>
      <c r="V2182" s="12"/>
    </row>
    <row r="2183" spans="17:22">
      <c r="Q2183" s="9"/>
      <c r="R2183" s="9"/>
      <c r="S2183" s="9"/>
      <c r="T2183" s="9"/>
      <c r="U2183" s="9"/>
      <c r="V2183" s="12"/>
    </row>
    <row r="2184" spans="17:22">
      <c r="Q2184" s="9"/>
      <c r="R2184" s="9"/>
      <c r="S2184" s="9"/>
      <c r="T2184" s="9"/>
      <c r="U2184" s="9"/>
      <c r="V2184" s="12"/>
    </row>
    <row r="2185" spans="17:22">
      <c r="Q2185" s="9"/>
      <c r="R2185" s="9"/>
      <c r="S2185" s="9"/>
      <c r="T2185" s="9"/>
      <c r="U2185" s="9"/>
      <c r="V2185" s="12"/>
    </row>
    <row r="2186" spans="17:22">
      <c r="Q2186" s="9"/>
      <c r="R2186" s="9"/>
      <c r="S2186" s="9"/>
      <c r="T2186" s="9"/>
      <c r="U2186" s="9"/>
      <c r="V2186" s="12"/>
    </row>
    <row r="2187" spans="17:22">
      <c r="Q2187" s="9"/>
      <c r="R2187" s="9"/>
      <c r="S2187" s="9"/>
      <c r="T2187" s="9"/>
      <c r="U2187" s="9"/>
      <c r="V2187" s="12"/>
    </row>
    <row r="2188" spans="17:22">
      <c r="Q2188" s="9"/>
      <c r="R2188" s="9"/>
      <c r="S2188" s="9"/>
      <c r="T2188" s="9"/>
      <c r="U2188" s="9"/>
      <c r="V2188" s="12"/>
    </row>
    <row r="2189" spans="17:22">
      <c r="Q2189" s="9"/>
      <c r="R2189" s="9"/>
      <c r="S2189" s="9"/>
      <c r="T2189" s="9"/>
      <c r="U2189" s="9"/>
      <c r="V2189" s="12"/>
    </row>
    <row r="2190" spans="17:22">
      <c r="Q2190" s="9"/>
      <c r="R2190" s="9"/>
      <c r="S2190" s="9"/>
      <c r="T2190" s="9"/>
      <c r="U2190" s="9"/>
      <c r="V2190" s="12"/>
    </row>
    <row r="2191" spans="17:22">
      <c r="Q2191" s="9"/>
      <c r="R2191" s="9"/>
      <c r="S2191" s="9"/>
      <c r="T2191" s="9"/>
      <c r="U2191" s="9"/>
      <c r="V2191" s="12"/>
    </row>
    <row r="2192" spans="17:22">
      <c r="Q2192" s="9"/>
      <c r="R2192" s="9"/>
      <c r="S2192" s="9"/>
      <c r="T2192" s="9"/>
      <c r="U2192" s="9"/>
      <c r="V2192" s="12"/>
    </row>
    <row r="2193" spans="17:22">
      <c r="Q2193" s="9"/>
      <c r="R2193" s="9"/>
      <c r="S2193" s="9"/>
      <c r="T2193" s="9"/>
      <c r="U2193" s="9"/>
      <c r="V2193" s="12"/>
    </row>
    <row r="2194" spans="17:22">
      <c r="Q2194" s="9"/>
      <c r="R2194" s="9"/>
      <c r="S2194" s="9"/>
      <c r="T2194" s="9"/>
      <c r="U2194" s="9"/>
      <c r="V2194" s="12"/>
    </row>
    <row r="2195" spans="17:22">
      <c r="Q2195" s="9"/>
      <c r="R2195" s="9"/>
      <c r="S2195" s="9"/>
      <c r="T2195" s="9"/>
      <c r="U2195" s="9"/>
      <c r="V2195" s="12"/>
    </row>
    <row r="2196" spans="17:22">
      <c r="Q2196" s="9"/>
      <c r="R2196" s="9"/>
      <c r="S2196" s="9"/>
      <c r="T2196" s="9"/>
      <c r="U2196" s="9"/>
      <c r="V2196" s="12"/>
    </row>
    <row r="2197" spans="17:22">
      <c r="Q2197" s="9"/>
      <c r="R2197" s="9"/>
      <c r="S2197" s="9"/>
      <c r="T2197" s="9"/>
      <c r="U2197" s="9"/>
      <c r="V2197" s="12"/>
    </row>
    <row r="2198" spans="17:22">
      <c r="Q2198" s="9"/>
      <c r="R2198" s="9"/>
      <c r="S2198" s="9"/>
      <c r="T2198" s="9"/>
      <c r="U2198" s="9"/>
      <c r="V2198" s="12"/>
    </row>
    <row r="2199" spans="17:22">
      <c r="Q2199" s="9"/>
      <c r="R2199" s="9"/>
      <c r="S2199" s="9"/>
      <c r="T2199" s="9"/>
      <c r="U2199" s="9"/>
      <c r="V2199" s="12"/>
    </row>
    <row r="2200" spans="17:22">
      <c r="Q2200" s="9"/>
      <c r="R2200" s="9"/>
      <c r="S2200" s="9"/>
      <c r="T2200" s="9"/>
      <c r="U2200" s="9"/>
      <c r="V2200" s="12"/>
    </row>
    <row r="2201" spans="17:22">
      <c r="Q2201" s="9"/>
      <c r="R2201" s="9"/>
      <c r="S2201" s="9"/>
      <c r="T2201" s="9"/>
      <c r="U2201" s="9"/>
      <c r="V2201" s="12"/>
    </row>
    <row r="2202" spans="17:22">
      <c r="Q2202" s="9"/>
      <c r="R2202" s="9"/>
      <c r="S2202" s="9"/>
      <c r="T2202" s="9"/>
      <c r="U2202" s="9"/>
      <c r="V2202" s="12"/>
    </row>
    <row r="2203" spans="17:22">
      <c r="Q2203" s="9"/>
      <c r="R2203" s="9"/>
      <c r="S2203" s="9"/>
      <c r="T2203" s="9"/>
      <c r="U2203" s="9"/>
      <c r="V2203" s="12"/>
    </row>
    <row r="2204" spans="17:22">
      <c r="Q2204" s="9"/>
      <c r="R2204" s="9"/>
      <c r="S2204" s="9"/>
      <c r="T2204" s="9"/>
      <c r="U2204" s="9"/>
      <c r="V2204" s="12"/>
    </row>
    <row r="2205" spans="17:22">
      <c r="Q2205" s="9"/>
      <c r="R2205" s="9"/>
      <c r="S2205" s="9"/>
      <c r="T2205" s="9"/>
      <c r="U2205" s="9"/>
      <c r="V2205" s="12"/>
    </row>
    <row r="2206" spans="17:22">
      <c r="Q2206" s="9"/>
      <c r="R2206" s="9"/>
      <c r="S2206" s="9"/>
      <c r="T2206" s="9"/>
      <c r="U2206" s="9"/>
      <c r="V2206" s="12"/>
    </row>
    <row r="2207" spans="17:22">
      <c r="Q2207" s="9"/>
      <c r="R2207" s="9"/>
      <c r="S2207" s="9"/>
      <c r="T2207" s="9"/>
      <c r="U2207" s="9"/>
      <c r="V2207" s="12"/>
    </row>
    <row r="2208" spans="17:22">
      <c r="Q2208" s="9"/>
      <c r="R2208" s="9"/>
      <c r="S2208" s="9"/>
      <c r="T2208" s="9"/>
      <c r="U2208" s="9"/>
      <c r="V2208" s="12"/>
    </row>
    <row r="2209" spans="17:22">
      <c r="Q2209" s="9"/>
      <c r="R2209" s="9"/>
      <c r="S2209" s="9"/>
      <c r="T2209" s="9"/>
      <c r="U2209" s="9"/>
      <c r="V2209" s="12"/>
    </row>
    <row r="2210" spans="17:22">
      <c r="Q2210" s="9"/>
      <c r="R2210" s="9"/>
      <c r="S2210" s="9"/>
      <c r="T2210" s="9"/>
      <c r="U2210" s="9"/>
      <c r="V2210" s="12"/>
    </row>
    <row r="2211" spans="17:22">
      <c r="Q2211" s="9"/>
      <c r="R2211" s="9"/>
      <c r="S2211" s="9"/>
      <c r="T2211" s="9"/>
      <c r="U2211" s="9"/>
      <c r="V2211" s="12"/>
    </row>
    <row r="2212" spans="17:22">
      <c r="Q2212" s="9"/>
      <c r="R2212" s="9"/>
      <c r="S2212" s="9"/>
      <c r="T2212" s="9"/>
      <c r="U2212" s="9"/>
      <c r="V2212" s="12"/>
    </row>
    <row r="2213" spans="17:22">
      <c r="Q2213" s="9"/>
      <c r="R2213" s="9"/>
      <c r="S2213" s="9"/>
      <c r="T2213" s="9"/>
      <c r="U2213" s="9"/>
      <c r="V2213" s="12"/>
    </row>
    <row r="2214" spans="17:22">
      <c r="Q2214" s="9"/>
      <c r="R2214" s="9"/>
      <c r="S2214" s="9"/>
      <c r="T2214" s="9"/>
      <c r="U2214" s="9"/>
      <c r="V2214" s="12"/>
    </row>
    <row r="2215" spans="17:22">
      <c r="Q2215" s="9"/>
      <c r="R2215" s="9"/>
      <c r="S2215" s="9"/>
      <c r="T2215" s="9"/>
      <c r="U2215" s="9"/>
      <c r="V2215" s="12"/>
    </row>
    <row r="2216" spans="17:22">
      <c r="Q2216" s="9"/>
      <c r="R2216" s="9"/>
      <c r="S2216" s="9"/>
      <c r="T2216" s="9"/>
      <c r="U2216" s="9"/>
      <c r="V2216" s="12"/>
    </row>
    <row r="2217" spans="17:22">
      <c r="Q2217" s="9"/>
      <c r="R2217" s="9"/>
      <c r="S2217" s="9"/>
      <c r="T2217" s="9"/>
      <c r="U2217" s="9"/>
      <c r="V2217" s="12"/>
    </row>
    <row r="2218" spans="17:22">
      <c r="Q2218" s="9"/>
      <c r="R2218" s="9"/>
      <c r="S2218" s="9"/>
      <c r="T2218" s="9"/>
      <c r="U2218" s="9"/>
      <c r="V2218" s="12"/>
    </row>
    <row r="2219" spans="17:22">
      <c r="Q2219" s="9"/>
      <c r="R2219" s="9"/>
      <c r="S2219" s="9"/>
      <c r="T2219" s="9"/>
      <c r="U2219" s="9"/>
      <c r="V2219" s="12"/>
    </row>
    <row r="2220" spans="17:22">
      <c r="Q2220" s="9"/>
      <c r="R2220" s="9"/>
      <c r="S2220" s="9"/>
      <c r="T2220" s="9"/>
      <c r="U2220" s="9"/>
      <c r="V2220" s="12"/>
    </row>
    <row r="2221" spans="17:22">
      <c r="Q2221" s="9"/>
      <c r="R2221" s="9"/>
      <c r="S2221" s="9"/>
      <c r="T2221" s="9"/>
      <c r="U2221" s="9"/>
      <c r="V2221" s="12"/>
    </row>
    <row r="2222" spans="17:22">
      <c r="Q2222" s="9"/>
      <c r="R2222" s="9"/>
      <c r="S2222" s="9"/>
      <c r="T2222" s="9"/>
      <c r="U2222" s="9"/>
      <c r="V2222" s="12"/>
    </row>
    <row r="2223" spans="17:22">
      <c r="Q2223" s="9"/>
      <c r="R2223" s="9"/>
      <c r="S2223" s="9"/>
      <c r="T2223" s="9"/>
      <c r="U2223" s="9"/>
      <c r="V2223" s="12"/>
    </row>
    <row r="2224" spans="17:22">
      <c r="Q2224" s="9"/>
      <c r="R2224" s="9"/>
      <c r="S2224" s="9"/>
      <c r="T2224" s="9"/>
      <c r="U2224" s="9"/>
      <c r="V2224" s="12"/>
    </row>
    <row r="2225" spans="17:22">
      <c r="Q2225" s="9"/>
      <c r="R2225" s="9"/>
      <c r="S2225" s="9"/>
      <c r="T2225" s="9"/>
      <c r="U2225" s="9"/>
      <c r="V2225" s="12"/>
    </row>
    <row r="2226" spans="17:22">
      <c r="Q2226" s="9"/>
      <c r="R2226" s="9"/>
      <c r="S2226" s="9"/>
      <c r="T2226" s="9"/>
      <c r="U2226" s="9"/>
      <c r="V2226" s="12"/>
    </row>
    <row r="2227" spans="17:22">
      <c r="Q2227" s="9"/>
      <c r="R2227" s="9"/>
      <c r="S2227" s="9"/>
      <c r="T2227" s="9"/>
      <c r="U2227" s="9"/>
      <c r="V2227" s="12"/>
    </row>
    <row r="2228" spans="17:22">
      <c r="Q2228" s="9"/>
      <c r="R2228" s="9"/>
      <c r="S2228" s="9"/>
      <c r="T2228" s="9"/>
      <c r="U2228" s="9"/>
      <c r="V2228" s="12"/>
    </row>
    <row r="2229" spans="17:22">
      <c r="Q2229" s="9"/>
      <c r="R2229" s="9"/>
      <c r="S2229" s="9"/>
      <c r="T2229" s="9"/>
      <c r="U2229" s="9"/>
      <c r="V2229" s="12"/>
    </row>
    <row r="2230" spans="17:22">
      <c r="Q2230" s="9"/>
      <c r="R2230" s="9"/>
      <c r="S2230" s="9"/>
      <c r="T2230" s="9"/>
      <c r="U2230" s="9"/>
      <c r="V2230" s="12"/>
    </row>
    <row r="2231" spans="17:22">
      <c r="Q2231" s="9"/>
      <c r="R2231" s="9"/>
      <c r="S2231" s="9"/>
      <c r="T2231" s="9"/>
      <c r="U2231" s="9"/>
      <c r="V2231" s="12"/>
    </row>
    <row r="2232" spans="17:22">
      <c r="Q2232" s="9"/>
      <c r="R2232" s="9"/>
      <c r="S2232" s="9"/>
      <c r="T2232" s="9"/>
      <c r="U2232" s="9"/>
      <c r="V2232" s="12"/>
    </row>
    <row r="2233" spans="17:22">
      <c r="Q2233" s="9"/>
      <c r="R2233" s="9"/>
      <c r="S2233" s="9"/>
      <c r="T2233" s="9"/>
      <c r="U2233" s="9"/>
      <c r="V2233" s="12"/>
    </row>
    <row r="2234" spans="17:22">
      <c r="Q2234" s="9"/>
      <c r="R2234" s="9"/>
      <c r="S2234" s="9"/>
      <c r="T2234" s="9"/>
      <c r="U2234" s="9"/>
      <c r="V2234" s="12"/>
    </row>
    <row r="2235" spans="17:22">
      <c r="Q2235" s="9"/>
      <c r="R2235" s="9"/>
      <c r="S2235" s="9"/>
      <c r="T2235" s="9"/>
      <c r="U2235" s="9"/>
      <c r="V2235" s="12"/>
    </row>
    <row r="2236" spans="17:22">
      <c r="Q2236" s="9"/>
      <c r="R2236" s="9"/>
      <c r="S2236" s="9"/>
      <c r="T2236" s="9"/>
      <c r="U2236" s="9"/>
      <c r="V2236" s="12"/>
    </row>
    <row r="2237" spans="17:22">
      <c r="Q2237" s="9"/>
      <c r="R2237" s="9"/>
      <c r="S2237" s="9"/>
      <c r="T2237" s="9"/>
      <c r="U2237" s="9"/>
      <c r="V2237" s="12"/>
    </row>
    <row r="2238" spans="17:22">
      <c r="Q2238" s="9"/>
      <c r="R2238" s="9"/>
      <c r="S2238" s="9"/>
      <c r="T2238" s="9"/>
      <c r="U2238" s="9"/>
      <c r="V2238" s="12"/>
    </row>
    <row r="2239" spans="17:22">
      <c r="Q2239" s="9"/>
      <c r="R2239" s="9"/>
      <c r="S2239" s="9"/>
      <c r="T2239" s="9"/>
      <c r="U2239" s="9"/>
      <c r="V2239" s="12"/>
    </row>
    <row r="2240" spans="17:22">
      <c r="Q2240" s="9"/>
      <c r="R2240" s="9"/>
      <c r="S2240" s="9"/>
      <c r="T2240" s="9"/>
      <c r="U2240" s="9"/>
      <c r="V2240" s="12"/>
    </row>
    <row r="2241" spans="17:22">
      <c r="Q2241" s="9"/>
      <c r="R2241" s="9"/>
      <c r="S2241" s="9"/>
      <c r="T2241" s="9"/>
      <c r="U2241" s="9"/>
      <c r="V2241" s="12"/>
    </row>
    <row r="2242" spans="17:22">
      <c r="Q2242" s="9"/>
      <c r="R2242" s="9"/>
      <c r="S2242" s="9"/>
      <c r="T2242" s="9"/>
      <c r="U2242" s="9"/>
      <c r="V2242" s="12"/>
    </row>
    <row r="2243" spans="17:22">
      <c r="Q2243" s="9"/>
      <c r="R2243" s="9"/>
      <c r="S2243" s="9"/>
      <c r="T2243" s="9"/>
      <c r="U2243" s="9"/>
      <c r="V2243" s="12"/>
    </row>
    <row r="2244" spans="17:22">
      <c r="Q2244" s="9"/>
      <c r="R2244" s="9"/>
      <c r="S2244" s="9"/>
      <c r="T2244" s="9"/>
      <c r="U2244" s="9"/>
      <c r="V2244" s="12"/>
    </row>
    <row r="2245" spans="17:22">
      <c r="Q2245" s="9"/>
      <c r="R2245" s="9"/>
      <c r="S2245" s="9"/>
      <c r="T2245" s="9"/>
      <c r="U2245" s="9"/>
      <c r="V2245" s="12"/>
    </row>
    <row r="2246" spans="17:22">
      <c r="Q2246" s="9"/>
      <c r="R2246" s="9"/>
      <c r="S2246" s="9"/>
      <c r="T2246" s="9"/>
      <c r="U2246" s="9"/>
      <c r="V2246" s="12"/>
    </row>
    <row r="2247" spans="17:22">
      <c r="Q2247" s="9"/>
      <c r="R2247" s="9"/>
      <c r="S2247" s="9"/>
      <c r="T2247" s="9"/>
      <c r="U2247" s="9"/>
      <c r="V2247" s="12"/>
    </row>
    <row r="2248" spans="17:22">
      <c r="Q2248" s="9"/>
      <c r="R2248" s="9"/>
      <c r="S2248" s="9"/>
      <c r="T2248" s="9"/>
      <c r="U2248" s="9"/>
      <c r="V2248" s="12"/>
    </row>
    <row r="2249" spans="17:22">
      <c r="Q2249" s="9"/>
      <c r="R2249" s="9"/>
      <c r="S2249" s="9"/>
      <c r="T2249" s="9"/>
      <c r="U2249" s="9"/>
      <c r="V2249" s="12"/>
    </row>
    <row r="2250" spans="17:22">
      <c r="Q2250" s="9"/>
      <c r="R2250" s="9"/>
      <c r="S2250" s="9"/>
      <c r="T2250" s="9"/>
      <c r="U2250" s="9"/>
      <c r="V2250" s="12"/>
    </row>
    <row r="2251" spans="17:22">
      <c r="Q2251" s="9"/>
      <c r="R2251" s="9"/>
      <c r="S2251" s="9"/>
      <c r="T2251" s="9"/>
      <c r="U2251" s="9"/>
      <c r="V2251" s="12"/>
    </row>
    <row r="2252" spans="17:22">
      <c r="Q2252" s="9"/>
      <c r="R2252" s="9"/>
      <c r="S2252" s="9"/>
      <c r="T2252" s="9"/>
      <c r="U2252" s="9"/>
      <c r="V2252" s="12"/>
    </row>
    <row r="2253" spans="17:22">
      <c r="Q2253" s="9"/>
      <c r="R2253" s="9"/>
      <c r="S2253" s="9"/>
      <c r="T2253" s="9"/>
      <c r="U2253" s="9"/>
      <c r="V2253" s="12"/>
    </row>
    <row r="2254" spans="17:22">
      <c r="Q2254" s="9"/>
      <c r="R2254" s="9"/>
      <c r="S2254" s="9"/>
      <c r="T2254" s="9"/>
      <c r="U2254" s="9"/>
      <c r="V2254" s="12"/>
    </row>
    <row r="2255" spans="17:22">
      <c r="Q2255" s="9"/>
      <c r="R2255" s="9"/>
      <c r="S2255" s="9"/>
      <c r="T2255" s="9"/>
      <c r="U2255" s="9"/>
      <c r="V2255" s="12"/>
    </row>
    <row r="2256" spans="17:22">
      <c r="Q2256" s="9"/>
      <c r="R2256" s="9"/>
      <c r="S2256" s="9"/>
      <c r="T2256" s="9"/>
      <c r="U2256" s="9"/>
      <c r="V2256" s="12"/>
    </row>
    <row r="2257" spans="17:22">
      <c r="Q2257" s="9"/>
      <c r="R2257" s="9"/>
      <c r="S2257" s="9"/>
      <c r="T2257" s="9"/>
      <c r="U2257" s="9"/>
      <c r="V2257" s="12"/>
    </row>
    <row r="2258" spans="17:22">
      <c r="Q2258" s="9"/>
      <c r="R2258" s="9"/>
      <c r="S2258" s="9"/>
      <c r="T2258" s="9"/>
      <c r="U2258" s="9"/>
      <c r="V2258" s="12"/>
    </row>
    <row r="2259" spans="17:22">
      <c r="Q2259" s="9"/>
      <c r="R2259" s="9"/>
      <c r="S2259" s="9"/>
      <c r="T2259" s="9"/>
      <c r="U2259" s="9"/>
      <c r="V2259" s="12"/>
    </row>
    <row r="2260" spans="17:22">
      <c r="Q2260" s="9"/>
      <c r="R2260" s="9"/>
      <c r="S2260" s="9"/>
      <c r="T2260" s="9"/>
      <c r="U2260" s="9"/>
      <c r="V2260" s="12"/>
    </row>
    <row r="2261" spans="17:22">
      <c r="Q2261" s="9"/>
      <c r="R2261" s="9"/>
      <c r="S2261" s="9"/>
      <c r="T2261" s="9"/>
      <c r="U2261" s="9"/>
      <c r="V2261" s="12"/>
    </row>
    <row r="2262" spans="17:22">
      <c r="Q2262" s="9"/>
      <c r="R2262" s="9"/>
      <c r="S2262" s="9"/>
      <c r="T2262" s="9"/>
      <c r="U2262" s="9"/>
      <c r="V2262" s="12"/>
    </row>
    <row r="2263" spans="17:22">
      <c r="Q2263" s="9"/>
      <c r="R2263" s="9"/>
      <c r="S2263" s="9"/>
      <c r="T2263" s="9"/>
      <c r="U2263" s="9"/>
      <c r="V2263" s="12"/>
    </row>
    <row r="2264" spans="17:22">
      <c r="Q2264" s="9"/>
      <c r="R2264" s="9"/>
      <c r="S2264" s="9"/>
      <c r="T2264" s="9"/>
      <c r="U2264" s="9"/>
      <c r="V2264" s="12"/>
    </row>
    <row r="2265" spans="17:22">
      <c r="Q2265" s="9"/>
      <c r="R2265" s="9"/>
      <c r="S2265" s="9"/>
      <c r="T2265" s="9"/>
      <c r="U2265" s="9"/>
      <c r="V2265" s="12"/>
    </row>
    <row r="2266" spans="17:22">
      <c r="Q2266" s="9"/>
      <c r="R2266" s="9"/>
      <c r="S2266" s="9"/>
      <c r="T2266" s="9"/>
      <c r="U2266" s="9"/>
      <c r="V2266" s="12"/>
    </row>
    <row r="2267" spans="17:22">
      <c r="Q2267" s="9"/>
      <c r="R2267" s="9"/>
      <c r="S2267" s="9"/>
      <c r="T2267" s="9"/>
      <c r="U2267" s="9"/>
      <c r="V2267" s="12"/>
    </row>
    <row r="2268" spans="17:22">
      <c r="Q2268" s="9"/>
      <c r="R2268" s="9"/>
      <c r="S2268" s="9"/>
      <c r="T2268" s="9"/>
      <c r="U2268" s="9"/>
      <c r="V2268" s="12"/>
    </row>
    <row r="2269" spans="17:22">
      <c r="Q2269" s="9"/>
      <c r="R2269" s="9"/>
      <c r="S2269" s="9"/>
      <c r="T2269" s="9"/>
      <c r="U2269" s="9"/>
      <c r="V2269" s="12"/>
    </row>
    <row r="2270" spans="17:22">
      <c r="Q2270" s="9"/>
      <c r="R2270" s="9"/>
      <c r="S2270" s="9"/>
      <c r="T2270" s="9"/>
      <c r="U2270" s="9"/>
      <c r="V2270" s="12"/>
    </row>
    <row r="2271" spans="17:22">
      <c r="Q2271" s="9"/>
      <c r="R2271" s="9"/>
      <c r="S2271" s="9"/>
      <c r="T2271" s="9"/>
      <c r="U2271" s="9"/>
      <c r="V2271" s="12"/>
    </row>
    <row r="2272" spans="17:22">
      <c r="Q2272" s="9"/>
      <c r="R2272" s="9"/>
      <c r="S2272" s="9"/>
      <c r="T2272" s="9"/>
      <c r="U2272" s="9"/>
      <c r="V2272" s="12"/>
    </row>
    <row r="2273" spans="17:22">
      <c r="Q2273" s="9"/>
      <c r="R2273" s="9"/>
      <c r="S2273" s="9"/>
      <c r="T2273" s="9"/>
      <c r="U2273" s="9"/>
      <c r="V2273" s="12"/>
    </row>
    <row r="2274" spans="17:22">
      <c r="Q2274" s="9"/>
      <c r="R2274" s="9"/>
      <c r="S2274" s="9"/>
      <c r="T2274" s="9"/>
      <c r="U2274" s="9"/>
      <c r="V2274" s="12"/>
    </row>
    <row r="2275" spans="17:22">
      <c r="Q2275" s="9"/>
      <c r="R2275" s="9"/>
      <c r="S2275" s="9"/>
      <c r="T2275" s="9"/>
      <c r="U2275" s="9"/>
      <c r="V2275" s="12"/>
    </row>
    <row r="2276" spans="17:22">
      <c r="Q2276" s="9"/>
      <c r="R2276" s="9"/>
      <c r="S2276" s="9"/>
      <c r="T2276" s="9"/>
      <c r="U2276" s="9"/>
      <c r="V2276" s="12"/>
    </row>
    <row r="2277" spans="17:22">
      <c r="Q2277" s="9"/>
      <c r="R2277" s="9"/>
      <c r="S2277" s="9"/>
      <c r="T2277" s="9"/>
      <c r="U2277" s="9"/>
      <c r="V2277" s="12"/>
    </row>
    <row r="2278" spans="17:22">
      <c r="Q2278" s="9"/>
      <c r="R2278" s="9"/>
      <c r="S2278" s="9"/>
      <c r="T2278" s="9"/>
      <c r="U2278" s="9"/>
      <c r="V2278" s="12"/>
    </row>
    <row r="2279" spans="17:22">
      <c r="Q2279" s="9"/>
      <c r="R2279" s="9"/>
      <c r="S2279" s="9"/>
      <c r="T2279" s="9"/>
      <c r="U2279" s="9"/>
      <c r="V2279" s="12"/>
    </row>
    <row r="2280" spans="17:22">
      <c r="Q2280" s="9"/>
      <c r="R2280" s="9"/>
      <c r="S2280" s="9"/>
      <c r="T2280" s="9"/>
      <c r="U2280" s="9"/>
      <c r="V2280" s="12"/>
    </row>
    <row r="2281" spans="17:22">
      <c r="Q2281" s="9"/>
      <c r="R2281" s="9"/>
      <c r="S2281" s="9"/>
      <c r="T2281" s="9"/>
      <c r="U2281" s="9"/>
      <c r="V2281" s="12"/>
    </row>
    <row r="2282" spans="17:22">
      <c r="Q2282" s="9"/>
      <c r="R2282" s="9"/>
      <c r="S2282" s="9"/>
      <c r="T2282" s="9"/>
      <c r="U2282" s="9"/>
      <c r="V2282" s="12"/>
    </row>
    <row r="2283" spans="17:22">
      <c r="Q2283" s="9"/>
      <c r="R2283" s="9"/>
      <c r="S2283" s="9"/>
      <c r="T2283" s="9"/>
      <c r="U2283" s="9"/>
      <c r="V2283" s="12"/>
    </row>
    <row r="2284" spans="17:22">
      <c r="Q2284" s="9"/>
      <c r="R2284" s="9"/>
      <c r="S2284" s="9"/>
      <c r="T2284" s="9"/>
      <c r="U2284" s="9"/>
      <c r="V2284" s="12"/>
    </row>
    <row r="2285" spans="17:22">
      <c r="Q2285" s="9"/>
      <c r="R2285" s="9"/>
      <c r="S2285" s="9"/>
      <c r="T2285" s="9"/>
      <c r="U2285" s="9"/>
      <c r="V2285" s="12"/>
    </row>
    <row r="2286" spans="17:22">
      <c r="Q2286" s="9"/>
      <c r="R2286" s="9"/>
      <c r="S2286" s="9"/>
      <c r="T2286" s="9"/>
      <c r="U2286" s="9"/>
      <c r="V2286" s="12"/>
    </row>
    <row r="2287" spans="17:22">
      <c r="Q2287" s="9"/>
      <c r="R2287" s="9"/>
      <c r="S2287" s="9"/>
      <c r="T2287" s="9"/>
      <c r="U2287" s="9"/>
      <c r="V2287" s="12"/>
    </row>
    <row r="2288" spans="17:22">
      <c r="Q2288" s="9"/>
      <c r="R2288" s="9"/>
      <c r="S2288" s="9"/>
      <c r="T2288" s="9"/>
      <c r="U2288" s="9"/>
      <c r="V2288" s="12"/>
    </row>
    <row r="2289" spans="17:22">
      <c r="Q2289" s="9"/>
      <c r="R2289" s="9"/>
      <c r="S2289" s="9"/>
      <c r="T2289" s="9"/>
      <c r="U2289" s="9"/>
      <c r="V2289" s="12"/>
    </row>
    <row r="2290" spans="17:22">
      <c r="Q2290" s="9"/>
      <c r="R2290" s="9"/>
      <c r="S2290" s="9"/>
      <c r="T2290" s="9"/>
      <c r="U2290" s="9"/>
      <c r="V2290" s="12"/>
    </row>
    <row r="2291" spans="17:22">
      <c r="Q2291" s="9"/>
      <c r="R2291" s="9"/>
      <c r="S2291" s="9"/>
      <c r="T2291" s="9"/>
      <c r="U2291" s="9"/>
      <c r="V2291" s="12"/>
    </row>
    <row r="2292" spans="17:22">
      <c r="Q2292" s="9"/>
      <c r="R2292" s="9"/>
      <c r="S2292" s="9"/>
      <c r="T2292" s="9"/>
      <c r="U2292" s="9"/>
      <c r="V2292" s="12"/>
    </row>
    <row r="2293" spans="17:22">
      <c r="Q2293" s="9"/>
      <c r="R2293" s="9"/>
      <c r="S2293" s="9"/>
      <c r="T2293" s="9"/>
      <c r="U2293" s="9"/>
      <c r="V2293" s="12"/>
    </row>
    <row r="2294" spans="17:22">
      <c r="Q2294" s="9"/>
      <c r="R2294" s="9"/>
      <c r="S2294" s="9"/>
      <c r="T2294" s="9"/>
      <c r="U2294" s="9"/>
      <c r="V2294" s="12"/>
    </row>
    <row r="2295" spans="17:22">
      <c r="Q2295" s="9"/>
      <c r="R2295" s="9"/>
      <c r="S2295" s="9"/>
      <c r="T2295" s="9"/>
      <c r="U2295" s="9"/>
      <c r="V2295" s="12"/>
    </row>
    <row r="2296" spans="17:22">
      <c r="Q2296" s="9"/>
      <c r="R2296" s="9"/>
      <c r="S2296" s="9"/>
      <c r="T2296" s="9"/>
      <c r="U2296" s="9"/>
      <c r="V2296" s="12"/>
    </row>
    <row r="2297" spans="17:22">
      <c r="Q2297" s="9"/>
      <c r="R2297" s="9"/>
      <c r="S2297" s="9"/>
      <c r="T2297" s="9"/>
      <c r="U2297" s="9"/>
      <c r="V2297" s="12"/>
    </row>
    <row r="2298" spans="17:22">
      <c r="Q2298" s="9"/>
      <c r="R2298" s="9"/>
      <c r="S2298" s="9"/>
      <c r="T2298" s="9"/>
      <c r="U2298" s="9"/>
      <c r="V2298" s="12"/>
    </row>
    <row r="2299" spans="17:22">
      <c r="Q2299" s="9"/>
      <c r="R2299" s="9"/>
      <c r="S2299" s="9"/>
      <c r="T2299" s="9"/>
      <c r="U2299" s="9"/>
      <c r="V2299" s="12"/>
    </row>
    <row r="2300" spans="17:22">
      <c r="Q2300" s="9"/>
      <c r="R2300" s="9"/>
      <c r="S2300" s="9"/>
      <c r="T2300" s="9"/>
      <c r="U2300" s="9"/>
      <c r="V2300" s="12"/>
    </row>
    <row r="2301" spans="17:22">
      <c r="Q2301" s="9"/>
      <c r="R2301" s="9"/>
      <c r="S2301" s="9"/>
      <c r="T2301" s="9"/>
      <c r="U2301" s="9"/>
      <c r="V2301" s="12"/>
    </row>
    <row r="2302" spans="17:22">
      <c r="Q2302" s="9"/>
      <c r="R2302" s="9"/>
      <c r="S2302" s="9"/>
      <c r="T2302" s="9"/>
      <c r="U2302" s="9"/>
      <c r="V2302" s="12"/>
    </row>
    <row r="2303" spans="17:22">
      <c r="Q2303" s="9"/>
      <c r="R2303" s="9"/>
      <c r="S2303" s="9"/>
      <c r="T2303" s="9"/>
      <c r="U2303" s="9"/>
      <c r="V2303" s="12"/>
    </row>
    <row r="2304" spans="17:22">
      <c r="Q2304" s="9"/>
      <c r="R2304" s="9"/>
      <c r="S2304" s="9"/>
      <c r="T2304" s="9"/>
      <c r="U2304" s="9"/>
      <c r="V2304" s="12"/>
    </row>
    <row r="2305" spans="17:22">
      <c r="Q2305" s="9"/>
      <c r="R2305" s="9"/>
      <c r="S2305" s="9"/>
      <c r="T2305" s="9"/>
      <c r="U2305" s="9"/>
      <c r="V2305" s="12"/>
    </row>
    <row r="2306" spans="17:22">
      <c r="Q2306" s="9"/>
      <c r="R2306" s="9"/>
      <c r="S2306" s="9"/>
      <c r="T2306" s="9"/>
      <c r="U2306" s="9"/>
      <c r="V2306" s="12"/>
    </row>
    <row r="2307" spans="17:22">
      <c r="Q2307" s="9"/>
      <c r="R2307" s="9"/>
      <c r="S2307" s="9"/>
      <c r="T2307" s="9"/>
      <c r="U2307" s="9"/>
      <c r="V2307" s="12"/>
    </row>
    <row r="2308" spans="17:22">
      <c r="Q2308" s="9"/>
      <c r="R2308" s="9"/>
      <c r="S2308" s="9"/>
      <c r="T2308" s="9"/>
      <c r="U2308" s="9"/>
      <c r="V2308" s="12"/>
    </row>
    <row r="2309" spans="17:22">
      <c r="Q2309" s="9"/>
      <c r="R2309" s="9"/>
      <c r="S2309" s="9"/>
      <c r="T2309" s="9"/>
      <c r="U2309" s="9"/>
      <c r="V2309" s="12"/>
    </row>
    <row r="2310" spans="17:22">
      <c r="Q2310" s="9"/>
      <c r="R2310" s="9"/>
      <c r="S2310" s="9"/>
      <c r="T2310" s="9"/>
      <c r="U2310" s="9"/>
      <c r="V2310" s="12"/>
    </row>
    <row r="2311" spans="17:22">
      <c r="Q2311" s="9"/>
      <c r="R2311" s="9"/>
      <c r="S2311" s="9"/>
      <c r="T2311" s="9"/>
      <c r="U2311" s="9"/>
      <c r="V2311" s="12"/>
    </row>
    <row r="2312" spans="17:22">
      <c r="Q2312" s="9"/>
      <c r="R2312" s="9"/>
      <c r="S2312" s="9"/>
      <c r="T2312" s="9"/>
      <c r="U2312" s="9"/>
      <c r="V2312" s="12"/>
    </row>
    <row r="2313" spans="17:22">
      <c r="Q2313" s="9"/>
      <c r="R2313" s="9"/>
      <c r="S2313" s="9"/>
      <c r="T2313" s="9"/>
      <c r="U2313" s="9"/>
      <c r="V2313" s="12"/>
    </row>
    <row r="2314" spans="17:22">
      <c r="Q2314" s="9"/>
      <c r="R2314" s="9"/>
      <c r="S2314" s="9"/>
      <c r="T2314" s="9"/>
      <c r="U2314" s="9"/>
      <c r="V2314" s="12"/>
    </row>
    <row r="2315" spans="17:22">
      <c r="Q2315" s="9"/>
      <c r="R2315" s="9"/>
      <c r="S2315" s="9"/>
      <c r="T2315" s="9"/>
      <c r="U2315" s="9"/>
      <c r="V2315" s="12"/>
    </row>
    <row r="2316" spans="17:22">
      <c r="Q2316" s="9"/>
      <c r="R2316" s="9"/>
      <c r="S2316" s="9"/>
      <c r="T2316" s="9"/>
      <c r="U2316" s="9"/>
      <c r="V2316" s="12"/>
    </row>
    <row r="2317" spans="17:22">
      <c r="Q2317" s="9"/>
      <c r="R2317" s="9"/>
      <c r="S2317" s="9"/>
      <c r="T2317" s="9"/>
      <c r="U2317" s="9"/>
      <c r="V2317" s="12"/>
    </row>
    <row r="2318" spans="17:22">
      <c r="Q2318" s="9"/>
      <c r="R2318" s="9"/>
      <c r="S2318" s="9"/>
      <c r="T2318" s="9"/>
      <c r="U2318" s="9"/>
      <c r="V2318" s="12"/>
    </row>
    <row r="2319" spans="17:22">
      <c r="Q2319" s="9"/>
      <c r="R2319" s="9"/>
      <c r="S2319" s="9"/>
      <c r="T2319" s="9"/>
      <c r="U2319" s="9"/>
      <c r="V2319" s="12"/>
    </row>
    <row r="2320" spans="17:22">
      <c r="Q2320" s="9"/>
      <c r="R2320" s="9"/>
      <c r="S2320" s="9"/>
      <c r="T2320" s="9"/>
      <c r="U2320" s="9"/>
      <c r="V2320" s="12"/>
    </row>
    <row r="2321" spans="17:22">
      <c r="Q2321" s="9"/>
      <c r="R2321" s="9"/>
      <c r="S2321" s="9"/>
      <c r="T2321" s="9"/>
      <c r="U2321" s="9"/>
      <c r="V2321" s="12"/>
    </row>
    <row r="2322" spans="17:22">
      <c r="Q2322" s="9"/>
      <c r="R2322" s="9"/>
      <c r="S2322" s="9"/>
      <c r="T2322" s="9"/>
      <c r="U2322" s="9"/>
      <c r="V2322" s="12"/>
    </row>
    <row r="2323" spans="17:22">
      <c r="Q2323" s="9"/>
      <c r="R2323" s="9"/>
      <c r="S2323" s="9"/>
      <c r="T2323" s="9"/>
      <c r="U2323" s="9"/>
      <c r="V2323" s="12"/>
    </row>
    <row r="2324" spans="17:22">
      <c r="Q2324" s="9"/>
      <c r="R2324" s="9"/>
      <c r="S2324" s="9"/>
      <c r="T2324" s="9"/>
      <c r="U2324" s="9"/>
      <c r="V2324" s="12"/>
    </row>
    <row r="2325" spans="17:22">
      <c r="Q2325" s="9"/>
      <c r="R2325" s="9"/>
      <c r="S2325" s="9"/>
      <c r="T2325" s="9"/>
      <c r="U2325" s="9"/>
      <c r="V2325" s="12"/>
    </row>
    <row r="2326" spans="17:22">
      <c r="Q2326" s="9"/>
      <c r="R2326" s="9"/>
      <c r="S2326" s="9"/>
      <c r="T2326" s="9"/>
      <c r="U2326" s="9"/>
      <c r="V2326" s="12"/>
    </row>
    <row r="2327" spans="17:22">
      <c r="Q2327" s="9"/>
      <c r="R2327" s="9"/>
      <c r="S2327" s="9"/>
      <c r="T2327" s="9"/>
      <c r="U2327" s="9"/>
      <c r="V2327" s="12"/>
    </row>
    <row r="2328" spans="17:22">
      <c r="Q2328" s="9"/>
      <c r="R2328" s="9"/>
      <c r="S2328" s="9"/>
      <c r="T2328" s="9"/>
      <c r="U2328" s="9"/>
      <c r="V2328" s="12"/>
    </row>
    <row r="2329" spans="17:22">
      <c r="Q2329" s="9"/>
      <c r="R2329" s="9"/>
      <c r="S2329" s="9"/>
      <c r="T2329" s="9"/>
      <c r="U2329" s="9"/>
      <c r="V2329" s="12"/>
    </row>
    <row r="2330" spans="17:22">
      <c r="Q2330" s="9"/>
      <c r="R2330" s="9"/>
      <c r="S2330" s="9"/>
      <c r="T2330" s="9"/>
      <c r="U2330" s="9"/>
      <c r="V2330" s="12"/>
    </row>
    <row r="2331" spans="17:22">
      <c r="Q2331" s="9"/>
      <c r="R2331" s="9"/>
      <c r="S2331" s="9"/>
      <c r="T2331" s="9"/>
      <c r="U2331" s="9"/>
      <c r="V2331" s="12"/>
    </row>
    <row r="2332" spans="17:22">
      <c r="Q2332" s="9"/>
      <c r="R2332" s="9"/>
      <c r="S2332" s="9"/>
      <c r="T2332" s="9"/>
      <c r="U2332" s="9"/>
      <c r="V2332" s="12"/>
    </row>
    <row r="2333" spans="17:22">
      <c r="Q2333" s="9"/>
      <c r="R2333" s="9"/>
      <c r="S2333" s="9"/>
      <c r="T2333" s="9"/>
      <c r="U2333" s="9"/>
      <c r="V2333" s="12"/>
    </row>
    <row r="2334" spans="17:22">
      <c r="Q2334" s="9"/>
      <c r="R2334" s="9"/>
      <c r="S2334" s="9"/>
      <c r="T2334" s="9"/>
      <c r="U2334" s="9"/>
      <c r="V2334" s="12"/>
    </row>
    <row r="2335" spans="17:22">
      <c r="Q2335" s="9"/>
      <c r="R2335" s="9"/>
      <c r="S2335" s="9"/>
      <c r="T2335" s="9"/>
      <c r="U2335" s="9"/>
      <c r="V2335" s="12"/>
    </row>
    <row r="2336" spans="17:22">
      <c r="Q2336" s="9"/>
      <c r="R2336" s="9"/>
      <c r="S2336" s="9"/>
      <c r="T2336" s="9"/>
      <c r="U2336" s="9"/>
      <c r="V2336" s="12"/>
    </row>
    <row r="2337" spans="17:22">
      <c r="Q2337" s="9"/>
      <c r="R2337" s="9"/>
      <c r="S2337" s="9"/>
      <c r="T2337" s="9"/>
      <c r="U2337" s="9"/>
      <c r="V2337" s="12"/>
    </row>
    <row r="2338" spans="17:22">
      <c r="Q2338" s="9"/>
      <c r="R2338" s="9"/>
      <c r="S2338" s="9"/>
      <c r="T2338" s="9"/>
      <c r="U2338" s="9"/>
      <c r="V2338" s="12"/>
    </row>
    <row r="2339" spans="17:22">
      <c r="Q2339" s="9"/>
      <c r="R2339" s="9"/>
      <c r="S2339" s="9"/>
      <c r="T2339" s="9"/>
      <c r="U2339" s="9"/>
      <c r="V2339" s="12"/>
    </row>
    <row r="2340" spans="17:22">
      <c r="Q2340" s="9"/>
      <c r="R2340" s="9"/>
      <c r="S2340" s="9"/>
      <c r="T2340" s="9"/>
      <c r="U2340" s="9"/>
      <c r="V2340" s="12"/>
    </row>
    <row r="2341" spans="17:22">
      <c r="Q2341" s="9"/>
      <c r="R2341" s="9"/>
      <c r="S2341" s="9"/>
      <c r="T2341" s="9"/>
      <c r="U2341" s="9"/>
      <c r="V2341" s="12"/>
    </row>
    <row r="2342" spans="17:22">
      <c r="Q2342" s="9"/>
      <c r="R2342" s="9"/>
      <c r="S2342" s="9"/>
      <c r="T2342" s="9"/>
      <c r="U2342" s="9"/>
      <c r="V2342" s="12"/>
    </row>
    <row r="2343" spans="17:22">
      <c r="Q2343" s="9"/>
      <c r="R2343" s="9"/>
      <c r="S2343" s="9"/>
      <c r="T2343" s="9"/>
      <c r="U2343" s="9"/>
      <c r="V2343" s="12"/>
    </row>
    <row r="2344" spans="17:22">
      <c r="Q2344" s="9"/>
      <c r="R2344" s="9"/>
      <c r="S2344" s="9"/>
      <c r="T2344" s="9"/>
      <c r="U2344" s="9"/>
      <c r="V2344" s="12"/>
    </row>
    <row r="2345" spans="17:22">
      <c r="Q2345" s="9"/>
      <c r="R2345" s="9"/>
      <c r="S2345" s="9"/>
      <c r="T2345" s="9"/>
      <c r="U2345" s="9"/>
      <c r="V2345" s="12"/>
    </row>
    <row r="2346" spans="17:22">
      <c r="Q2346" s="9"/>
      <c r="R2346" s="9"/>
      <c r="S2346" s="9"/>
      <c r="T2346" s="9"/>
      <c r="U2346" s="9"/>
      <c r="V2346" s="12"/>
    </row>
    <row r="2347" spans="17:22">
      <c r="Q2347" s="9"/>
      <c r="R2347" s="9"/>
      <c r="S2347" s="9"/>
      <c r="T2347" s="9"/>
      <c r="U2347" s="9"/>
      <c r="V2347" s="12"/>
    </row>
    <row r="2348" spans="17:22">
      <c r="Q2348" s="9"/>
      <c r="R2348" s="9"/>
      <c r="S2348" s="9"/>
      <c r="T2348" s="9"/>
      <c r="U2348" s="9"/>
      <c r="V2348" s="12"/>
    </row>
    <row r="2349" spans="17:22">
      <c r="Q2349" s="9"/>
      <c r="R2349" s="9"/>
      <c r="S2349" s="9"/>
      <c r="T2349" s="9"/>
      <c r="U2349" s="9"/>
      <c r="V2349" s="12"/>
    </row>
    <row r="2350" spans="17:22">
      <c r="Q2350" s="9"/>
      <c r="R2350" s="9"/>
      <c r="S2350" s="9"/>
      <c r="T2350" s="9"/>
      <c r="U2350" s="9"/>
      <c r="V2350" s="12"/>
    </row>
    <row r="2351" spans="17:22">
      <c r="Q2351" s="9"/>
      <c r="R2351" s="9"/>
      <c r="S2351" s="9"/>
      <c r="T2351" s="9"/>
      <c r="U2351" s="9"/>
      <c r="V2351" s="12"/>
    </row>
    <row r="2352" spans="17:22">
      <c r="Q2352" s="9"/>
      <c r="R2352" s="9"/>
      <c r="S2352" s="9"/>
      <c r="T2352" s="9"/>
      <c r="U2352" s="9"/>
      <c r="V2352" s="12"/>
    </row>
    <row r="2353" spans="17:22">
      <c r="Q2353" s="9"/>
      <c r="R2353" s="9"/>
      <c r="S2353" s="9"/>
      <c r="T2353" s="9"/>
      <c r="U2353" s="9"/>
      <c r="V2353" s="12"/>
    </row>
    <row r="2354" spans="17:22">
      <c r="Q2354" s="9"/>
      <c r="R2354" s="9"/>
      <c r="S2354" s="9"/>
      <c r="T2354" s="9"/>
      <c r="U2354" s="9"/>
      <c r="V2354" s="12"/>
    </row>
    <row r="2355" spans="17:22">
      <c r="Q2355" s="9"/>
      <c r="R2355" s="9"/>
      <c r="S2355" s="9"/>
      <c r="T2355" s="9"/>
      <c r="U2355" s="9"/>
      <c r="V2355" s="12"/>
    </row>
    <row r="2356" spans="17:22">
      <c r="Q2356" s="9"/>
      <c r="R2356" s="9"/>
      <c r="S2356" s="9"/>
      <c r="T2356" s="9"/>
      <c r="U2356" s="9"/>
      <c r="V2356" s="12"/>
    </row>
    <row r="2357" spans="17:22">
      <c r="Q2357" s="9"/>
      <c r="R2357" s="9"/>
      <c r="S2357" s="9"/>
      <c r="T2357" s="9"/>
      <c r="U2357" s="9"/>
      <c r="V2357" s="12"/>
    </row>
    <row r="2358" spans="17:22">
      <c r="Q2358" s="9"/>
      <c r="R2358" s="9"/>
      <c r="S2358" s="9"/>
      <c r="T2358" s="9"/>
      <c r="U2358" s="9"/>
      <c r="V2358" s="12"/>
    </row>
    <row r="2359" spans="17:22">
      <c r="Q2359" s="9"/>
      <c r="R2359" s="9"/>
      <c r="S2359" s="9"/>
      <c r="T2359" s="9"/>
      <c r="U2359" s="9"/>
      <c r="V2359" s="12"/>
    </row>
    <row r="2360" spans="17:22">
      <c r="Q2360" s="9"/>
      <c r="R2360" s="9"/>
      <c r="S2360" s="9"/>
      <c r="T2360" s="9"/>
      <c r="U2360" s="9"/>
      <c r="V2360" s="12"/>
    </row>
    <row r="2361" spans="17:22">
      <c r="Q2361" s="9"/>
      <c r="R2361" s="9"/>
      <c r="S2361" s="9"/>
      <c r="T2361" s="9"/>
      <c r="U2361" s="9"/>
      <c r="V2361" s="12"/>
    </row>
    <row r="2362" spans="17:22">
      <c r="Q2362" s="9"/>
      <c r="R2362" s="9"/>
      <c r="S2362" s="9"/>
      <c r="T2362" s="9"/>
      <c r="U2362" s="9"/>
      <c r="V2362" s="12"/>
    </row>
    <row r="2363" spans="17:22">
      <c r="Q2363" s="9"/>
      <c r="R2363" s="9"/>
      <c r="S2363" s="9"/>
      <c r="T2363" s="9"/>
      <c r="U2363" s="9"/>
      <c r="V2363" s="12"/>
    </row>
    <row r="2364" spans="17:22">
      <c r="Q2364" s="9"/>
      <c r="R2364" s="9"/>
      <c r="S2364" s="9"/>
      <c r="T2364" s="9"/>
      <c r="U2364" s="9"/>
      <c r="V2364" s="12"/>
    </row>
    <row r="2365" spans="17:22">
      <c r="Q2365" s="9"/>
      <c r="R2365" s="9"/>
      <c r="S2365" s="9"/>
      <c r="T2365" s="9"/>
      <c r="U2365" s="9"/>
      <c r="V2365" s="12"/>
    </row>
    <row r="2366" spans="17:22">
      <c r="Q2366" s="9"/>
      <c r="R2366" s="9"/>
      <c r="S2366" s="9"/>
      <c r="T2366" s="9"/>
      <c r="U2366" s="9"/>
      <c r="V2366" s="12"/>
    </row>
    <row r="2367" spans="17:22">
      <c r="Q2367" s="9"/>
      <c r="R2367" s="9"/>
      <c r="S2367" s="9"/>
      <c r="T2367" s="9"/>
      <c r="U2367" s="9"/>
      <c r="V2367" s="12"/>
    </row>
    <row r="2368" spans="17:22">
      <c r="Q2368" s="9"/>
      <c r="R2368" s="9"/>
      <c r="S2368" s="9"/>
      <c r="T2368" s="9"/>
      <c r="U2368" s="9"/>
      <c r="V2368" s="12"/>
    </row>
    <row r="2369" spans="17:22">
      <c r="Q2369" s="9"/>
      <c r="R2369" s="9"/>
      <c r="S2369" s="9"/>
      <c r="T2369" s="9"/>
      <c r="U2369" s="9"/>
      <c r="V2369" s="12"/>
    </row>
    <row r="2370" spans="17:22">
      <c r="Q2370" s="9"/>
      <c r="R2370" s="9"/>
      <c r="S2370" s="9"/>
      <c r="T2370" s="9"/>
      <c r="U2370" s="9"/>
      <c r="V2370" s="12"/>
    </row>
    <row r="2371" spans="17:22">
      <c r="Q2371" s="9"/>
      <c r="R2371" s="9"/>
      <c r="S2371" s="9"/>
      <c r="T2371" s="9"/>
      <c r="U2371" s="9"/>
      <c r="V2371" s="12"/>
    </row>
    <row r="2372" spans="17:22">
      <c r="Q2372" s="9"/>
      <c r="R2372" s="9"/>
      <c r="S2372" s="9"/>
      <c r="T2372" s="9"/>
      <c r="U2372" s="9"/>
      <c r="V2372" s="12"/>
    </row>
    <row r="2373" spans="17:22">
      <c r="Q2373" s="9"/>
      <c r="R2373" s="9"/>
      <c r="S2373" s="9"/>
      <c r="T2373" s="9"/>
      <c r="U2373" s="9"/>
      <c r="V2373" s="12"/>
    </row>
    <row r="2374" spans="17:22">
      <c r="Q2374" s="9"/>
      <c r="R2374" s="9"/>
      <c r="S2374" s="9"/>
      <c r="T2374" s="9"/>
      <c r="U2374" s="9"/>
      <c r="V2374" s="12"/>
    </row>
    <row r="2375" spans="17:22">
      <c r="Q2375" s="9"/>
      <c r="R2375" s="9"/>
      <c r="S2375" s="9"/>
      <c r="T2375" s="9"/>
      <c r="U2375" s="9"/>
      <c r="V2375" s="12"/>
    </row>
    <row r="2376" spans="17:22">
      <c r="Q2376" s="9"/>
      <c r="R2376" s="9"/>
      <c r="S2376" s="9"/>
      <c r="T2376" s="9"/>
      <c r="U2376" s="9"/>
      <c r="V2376" s="12"/>
    </row>
    <row r="2377" spans="17:22">
      <c r="Q2377" s="9"/>
      <c r="R2377" s="9"/>
      <c r="S2377" s="9"/>
      <c r="T2377" s="9"/>
      <c r="U2377" s="9"/>
      <c r="V2377" s="12"/>
    </row>
    <row r="2378" spans="17:22">
      <c r="Q2378" s="9"/>
      <c r="R2378" s="9"/>
      <c r="S2378" s="9"/>
      <c r="T2378" s="9"/>
      <c r="U2378" s="9"/>
      <c r="V2378" s="12"/>
    </row>
    <row r="2379" spans="17:22">
      <c r="Q2379" s="9"/>
      <c r="R2379" s="9"/>
      <c r="S2379" s="9"/>
      <c r="T2379" s="9"/>
      <c r="U2379" s="9"/>
      <c r="V2379" s="12"/>
    </row>
    <row r="2380" spans="17:22">
      <c r="Q2380" s="9"/>
      <c r="R2380" s="9"/>
      <c r="S2380" s="9"/>
      <c r="T2380" s="9"/>
      <c r="U2380" s="9"/>
      <c r="V2380" s="12"/>
    </row>
    <row r="2381" spans="17:22">
      <c r="Q2381" s="9"/>
      <c r="R2381" s="9"/>
      <c r="S2381" s="9"/>
      <c r="T2381" s="9"/>
      <c r="U2381" s="9"/>
      <c r="V2381" s="12"/>
    </row>
    <row r="2382" spans="17:22">
      <c r="Q2382" s="9"/>
      <c r="R2382" s="9"/>
      <c r="S2382" s="9"/>
      <c r="T2382" s="9"/>
      <c r="U2382" s="9"/>
      <c r="V2382" s="12"/>
    </row>
    <row r="2383" spans="17:22">
      <c r="Q2383" s="9"/>
      <c r="R2383" s="9"/>
      <c r="S2383" s="9"/>
      <c r="T2383" s="9"/>
      <c r="U2383" s="9"/>
      <c r="V2383" s="12"/>
    </row>
    <row r="2384" spans="17:22">
      <c r="Q2384" s="9"/>
      <c r="R2384" s="9"/>
      <c r="S2384" s="9"/>
      <c r="T2384" s="9"/>
      <c r="U2384" s="9"/>
      <c r="V2384" s="12"/>
    </row>
    <row r="2385" spans="17:22">
      <c r="Q2385" s="9"/>
      <c r="R2385" s="9"/>
      <c r="S2385" s="9"/>
      <c r="T2385" s="9"/>
      <c r="U2385" s="9"/>
      <c r="V2385" s="12"/>
    </row>
    <row r="2386" spans="17:22">
      <c r="Q2386" s="9"/>
      <c r="R2386" s="9"/>
      <c r="S2386" s="9"/>
      <c r="T2386" s="9"/>
      <c r="U2386" s="9"/>
      <c r="V2386" s="12"/>
    </row>
    <row r="2387" spans="17:22">
      <c r="Q2387" s="9"/>
      <c r="R2387" s="9"/>
      <c r="S2387" s="9"/>
      <c r="T2387" s="9"/>
      <c r="U2387" s="9"/>
      <c r="V2387" s="12"/>
    </row>
    <row r="2388" spans="17:22">
      <c r="Q2388" s="9"/>
      <c r="R2388" s="9"/>
      <c r="S2388" s="9"/>
      <c r="T2388" s="9"/>
      <c r="U2388" s="9"/>
      <c r="V2388" s="12"/>
    </row>
    <row r="2389" spans="17:22">
      <c r="Q2389" s="9"/>
      <c r="R2389" s="9"/>
      <c r="S2389" s="9"/>
      <c r="T2389" s="9"/>
      <c r="U2389" s="9"/>
      <c r="V2389" s="12"/>
    </row>
    <row r="2390" spans="17:22">
      <c r="Q2390" s="9"/>
      <c r="R2390" s="9"/>
      <c r="S2390" s="9"/>
      <c r="T2390" s="9"/>
      <c r="U2390" s="9"/>
      <c r="V2390" s="12"/>
    </row>
    <row r="2391" spans="17:22">
      <c r="Q2391" s="9"/>
      <c r="R2391" s="9"/>
      <c r="S2391" s="9"/>
      <c r="T2391" s="9"/>
      <c r="U2391" s="9"/>
      <c r="V2391" s="12"/>
    </row>
    <row r="2392" spans="17:22">
      <c r="Q2392" s="9"/>
      <c r="R2392" s="9"/>
      <c r="S2392" s="9"/>
      <c r="T2392" s="9"/>
      <c r="U2392" s="9"/>
      <c r="V2392" s="12"/>
    </row>
    <row r="2393" spans="17:22">
      <c r="Q2393" s="9"/>
      <c r="R2393" s="9"/>
      <c r="S2393" s="9"/>
      <c r="T2393" s="9"/>
      <c r="U2393" s="9"/>
      <c r="V2393" s="12"/>
    </row>
    <row r="2394" spans="17:22">
      <c r="Q2394" s="9"/>
      <c r="R2394" s="9"/>
      <c r="S2394" s="9"/>
      <c r="T2394" s="9"/>
      <c r="U2394" s="9"/>
      <c r="V2394" s="12"/>
    </row>
    <row r="2395" spans="17:22">
      <c r="Q2395" s="9"/>
      <c r="R2395" s="9"/>
      <c r="S2395" s="9"/>
      <c r="T2395" s="9"/>
      <c r="U2395" s="9"/>
      <c r="V2395" s="12"/>
    </row>
    <row r="2396" spans="17:22">
      <c r="Q2396" s="9"/>
      <c r="R2396" s="9"/>
      <c r="S2396" s="9"/>
      <c r="T2396" s="9"/>
      <c r="U2396" s="9"/>
      <c r="V2396" s="12"/>
    </row>
    <row r="2397" spans="17:22">
      <c r="Q2397" s="9"/>
      <c r="R2397" s="9"/>
      <c r="S2397" s="9"/>
      <c r="T2397" s="9"/>
      <c r="U2397" s="9"/>
      <c r="V2397" s="12"/>
    </row>
    <row r="2398" spans="17:22">
      <c r="Q2398" s="9"/>
      <c r="R2398" s="9"/>
      <c r="S2398" s="9"/>
      <c r="T2398" s="9"/>
      <c r="U2398" s="9"/>
      <c r="V2398" s="12"/>
    </row>
    <row r="2399" spans="17:22">
      <c r="Q2399" s="9"/>
      <c r="R2399" s="9"/>
      <c r="S2399" s="9"/>
      <c r="T2399" s="9"/>
      <c r="U2399" s="9"/>
      <c r="V2399" s="12"/>
    </row>
    <row r="2400" spans="17:22">
      <c r="Q2400" s="9"/>
      <c r="R2400" s="9"/>
      <c r="S2400" s="9"/>
      <c r="T2400" s="9"/>
      <c r="U2400" s="9"/>
      <c r="V2400" s="12"/>
    </row>
    <row r="2401" spans="17:22">
      <c r="Q2401" s="9"/>
      <c r="R2401" s="9"/>
      <c r="S2401" s="9"/>
      <c r="T2401" s="9"/>
      <c r="U2401" s="9"/>
      <c r="V2401" s="12"/>
    </row>
    <row r="2402" spans="17:22">
      <c r="Q2402" s="9"/>
      <c r="R2402" s="9"/>
      <c r="S2402" s="9"/>
      <c r="T2402" s="9"/>
      <c r="U2402" s="9"/>
      <c r="V2402" s="12"/>
    </row>
    <row r="2403" spans="17:22">
      <c r="Q2403" s="9"/>
      <c r="R2403" s="9"/>
      <c r="S2403" s="9"/>
      <c r="T2403" s="9"/>
      <c r="U2403" s="9"/>
      <c r="V2403" s="12"/>
    </row>
    <row r="2404" spans="17:22">
      <c r="Q2404" s="9"/>
      <c r="R2404" s="9"/>
      <c r="S2404" s="9"/>
      <c r="T2404" s="9"/>
      <c r="U2404" s="9"/>
      <c r="V2404" s="12"/>
    </row>
    <row r="2405" spans="17:22">
      <c r="Q2405" s="9"/>
      <c r="R2405" s="9"/>
      <c r="S2405" s="9"/>
      <c r="T2405" s="9"/>
      <c r="U2405" s="9"/>
      <c r="V2405" s="12"/>
    </row>
    <row r="2406" spans="17:22">
      <c r="Q2406" s="9"/>
      <c r="R2406" s="9"/>
      <c r="S2406" s="9"/>
      <c r="T2406" s="9"/>
      <c r="U2406" s="9"/>
      <c r="V2406" s="12"/>
    </row>
    <row r="2407" spans="17:22">
      <c r="Q2407" s="9"/>
      <c r="R2407" s="9"/>
      <c r="S2407" s="9"/>
      <c r="T2407" s="9"/>
      <c r="U2407" s="9"/>
      <c r="V2407" s="12"/>
    </row>
    <row r="2408" spans="17:22">
      <c r="Q2408" s="9"/>
      <c r="R2408" s="9"/>
      <c r="S2408" s="9"/>
      <c r="T2408" s="9"/>
      <c r="U2408" s="9"/>
      <c r="V2408" s="12"/>
    </row>
    <row r="2409" spans="17:22">
      <c r="Q2409" s="9"/>
      <c r="R2409" s="9"/>
      <c r="S2409" s="9"/>
      <c r="T2409" s="9"/>
      <c r="U2409" s="9"/>
      <c r="V2409" s="12"/>
    </row>
    <row r="2410" spans="17:22">
      <c r="Q2410" s="9"/>
      <c r="R2410" s="9"/>
      <c r="S2410" s="9"/>
      <c r="T2410" s="9"/>
      <c r="U2410" s="9"/>
      <c r="V2410" s="12"/>
    </row>
    <row r="2411" spans="17:22">
      <c r="Q2411" s="9"/>
      <c r="R2411" s="9"/>
      <c r="S2411" s="9"/>
      <c r="T2411" s="9"/>
      <c r="U2411" s="9"/>
      <c r="V2411" s="12"/>
    </row>
    <row r="2412" spans="17:22">
      <c r="Q2412" s="9"/>
      <c r="R2412" s="9"/>
      <c r="S2412" s="9"/>
      <c r="T2412" s="9"/>
      <c r="U2412" s="9"/>
      <c r="V2412" s="12"/>
    </row>
    <row r="2413" spans="17:22">
      <c r="Q2413" s="9"/>
      <c r="R2413" s="9"/>
      <c r="S2413" s="9"/>
      <c r="T2413" s="9"/>
      <c r="U2413" s="9"/>
      <c r="V2413" s="12"/>
    </row>
    <row r="2414" spans="17:22">
      <c r="Q2414" s="9"/>
      <c r="R2414" s="9"/>
      <c r="S2414" s="9"/>
      <c r="T2414" s="9"/>
      <c r="U2414" s="9"/>
      <c r="V2414" s="12"/>
    </row>
    <row r="2415" spans="17:22">
      <c r="Q2415" s="9"/>
      <c r="R2415" s="9"/>
      <c r="S2415" s="9"/>
      <c r="T2415" s="9"/>
      <c r="U2415" s="9"/>
      <c r="V2415" s="12"/>
    </row>
    <row r="2416" spans="17:22">
      <c r="Q2416" s="9"/>
      <c r="R2416" s="9"/>
      <c r="S2416" s="9"/>
      <c r="T2416" s="9"/>
      <c r="U2416" s="9"/>
      <c r="V2416" s="12"/>
    </row>
    <row r="2417" spans="17:22">
      <c r="Q2417" s="9"/>
      <c r="R2417" s="9"/>
      <c r="S2417" s="9"/>
      <c r="T2417" s="9"/>
      <c r="U2417" s="9"/>
      <c r="V2417" s="12"/>
    </row>
    <row r="2418" spans="17:22">
      <c r="Q2418" s="9"/>
      <c r="R2418" s="9"/>
      <c r="S2418" s="9"/>
      <c r="T2418" s="9"/>
      <c r="U2418" s="9"/>
      <c r="V2418" s="12"/>
    </row>
    <row r="2419" spans="17:22">
      <c r="Q2419" s="9"/>
      <c r="R2419" s="9"/>
      <c r="S2419" s="9"/>
      <c r="T2419" s="9"/>
      <c r="U2419" s="9"/>
      <c r="V2419" s="12"/>
    </row>
    <row r="2420" spans="17:22">
      <c r="Q2420" s="9"/>
      <c r="R2420" s="9"/>
      <c r="S2420" s="9"/>
      <c r="T2420" s="9"/>
      <c r="U2420" s="9"/>
      <c r="V2420" s="12"/>
    </row>
    <row r="2421" spans="17:22">
      <c r="Q2421" s="9"/>
      <c r="R2421" s="9"/>
      <c r="S2421" s="9"/>
      <c r="T2421" s="9"/>
      <c r="U2421" s="9"/>
      <c r="V2421" s="12"/>
    </row>
    <row r="2422" spans="17:22">
      <c r="Q2422" s="9"/>
      <c r="R2422" s="9"/>
      <c r="S2422" s="9"/>
      <c r="T2422" s="9"/>
      <c r="U2422" s="9"/>
      <c r="V2422" s="12"/>
    </row>
    <row r="2423" spans="17:22">
      <c r="Q2423" s="9"/>
      <c r="R2423" s="9"/>
      <c r="S2423" s="9"/>
      <c r="T2423" s="9"/>
      <c r="U2423" s="9"/>
      <c r="V2423" s="12"/>
    </row>
    <row r="2424" spans="17:22">
      <c r="Q2424" s="9"/>
      <c r="R2424" s="9"/>
      <c r="S2424" s="9"/>
      <c r="T2424" s="9"/>
      <c r="U2424" s="9"/>
      <c r="V2424" s="12"/>
    </row>
    <row r="2425" spans="17:22">
      <c r="Q2425" s="9"/>
      <c r="R2425" s="9"/>
      <c r="S2425" s="9"/>
      <c r="T2425" s="9"/>
      <c r="U2425" s="9"/>
      <c r="V2425" s="12"/>
    </row>
    <row r="2426" spans="17:22">
      <c r="Q2426" s="9"/>
      <c r="R2426" s="9"/>
      <c r="S2426" s="9"/>
      <c r="T2426" s="9"/>
      <c r="U2426" s="9"/>
      <c r="V2426" s="12"/>
    </row>
    <row r="2427" spans="17:22">
      <c r="Q2427" s="9"/>
      <c r="R2427" s="9"/>
      <c r="S2427" s="9"/>
      <c r="T2427" s="9"/>
      <c r="U2427" s="9"/>
      <c r="V2427" s="12"/>
    </row>
    <row r="2428" spans="17:22">
      <c r="Q2428" s="9"/>
      <c r="R2428" s="9"/>
      <c r="S2428" s="9"/>
      <c r="T2428" s="9"/>
      <c r="U2428" s="9"/>
      <c r="V2428" s="12"/>
    </row>
    <row r="2429" spans="17:22">
      <c r="Q2429" s="9"/>
      <c r="R2429" s="9"/>
      <c r="S2429" s="9"/>
      <c r="T2429" s="9"/>
      <c r="U2429" s="9"/>
      <c r="V2429" s="12"/>
    </row>
    <row r="2430" spans="17:22">
      <c r="Q2430" s="9"/>
      <c r="R2430" s="9"/>
      <c r="S2430" s="9"/>
      <c r="T2430" s="9"/>
      <c r="U2430" s="9"/>
      <c r="V2430" s="12"/>
    </row>
    <row r="2431" spans="17:22">
      <c r="Q2431" s="9"/>
      <c r="R2431" s="9"/>
      <c r="S2431" s="9"/>
      <c r="T2431" s="9"/>
      <c r="U2431" s="9"/>
      <c r="V2431" s="12"/>
    </row>
    <row r="2432" spans="17:22">
      <c r="Q2432" s="9"/>
      <c r="R2432" s="9"/>
      <c r="S2432" s="9"/>
      <c r="T2432" s="9"/>
      <c r="U2432" s="9"/>
      <c r="V2432" s="12"/>
    </row>
    <row r="2433" spans="17:22">
      <c r="Q2433" s="9"/>
      <c r="R2433" s="9"/>
      <c r="S2433" s="9"/>
      <c r="T2433" s="9"/>
      <c r="U2433" s="9"/>
      <c r="V2433" s="12"/>
    </row>
    <row r="2434" spans="17:22">
      <c r="Q2434" s="9"/>
      <c r="R2434" s="9"/>
      <c r="S2434" s="9"/>
      <c r="T2434" s="9"/>
      <c r="U2434" s="9"/>
      <c r="V2434" s="12"/>
    </row>
    <row r="2435" spans="17:22">
      <c r="Q2435" s="9"/>
      <c r="R2435" s="9"/>
      <c r="S2435" s="9"/>
      <c r="T2435" s="9"/>
      <c r="U2435" s="9"/>
      <c r="V2435" s="12"/>
    </row>
    <row r="2436" spans="17:22">
      <c r="Q2436" s="9"/>
      <c r="R2436" s="9"/>
      <c r="S2436" s="9"/>
      <c r="T2436" s="9"/>
      <c r="U2436" s="9"/>
      <c r="V2436" s="12"/>
    </row>
    <row r="2437" spans="17:22">
      <c r="Q2437" s="9"/>
      <c r="R2437" s="9"/>
      <c r="S2437" s="9"/>
      <c r="T2437" s="9"/>
      <c r="U2437" s="9"/>
      <c r="V2437" s="12"/>
    </row>
    <row r="2438" spans="17:22">
      <c r="Q2438" s="9"/>
      <c r="R2438" s="9"/>
      <c r="S2438" s="9"/>
      <c r="T2438" s="9"/>
      <c r="U2438" s="9"/>
      <c r="V2438" s="12"/>
    </row>
    <row r="2439" spans="17:22">
      <c r="Q2439" s="9"/>
      <c r="R2439" s="9"/>
      <c r="S2439" s="9"/>
      <c r="T2439" s="9"/>
      <c r="U2439" s="9"/>
      <c r="V2439" s="12"/>
    </row>
    <row r="2440" spans="17:22">
      <c r="Q2440" s="9"/>
      <c r="R2440" s="9"/>
      <c r="S2440" s="9"/>
      <c r="T2440" s="9"/>
      <c r="U2440" s="9"/>
      <c r="V2440" s="12"/>
    </row>
    <row r="2441" spans="17:22">
      <c r="Q2441" s="9"/>
      <c r="R2441" s="9"/>
      <c r="S2441" s="9"/>
      <c r="T2441" s="9"/>
      <c r="U2441" s="9"/>
      <c r="V2441" s="12"/>
    </row>
    <row r="2442" spans="17:22">
      <c r="Q2442" s="9"/>
      <c r="R2442" s="9"/>
      <c r="S2442" s="9"/>
      <c r="T2442" s="9"/>
      <c r="U2442" s="9"/>
      <c r="V2442" s="12"/>
    </row>
    <row r="2443" spans="17:22">
      <c r="Q2443" s="9"/>
      <c r="R2443" s="9"/>
      <c r="S2443" s="9"/>
      <c r="T2443" s="9"/>
      <c r="U2443" s="9"/>
      <c r="V2443" s="12"/>
    </row>
    <row r="2444" spans="17:22">
      <c r="Q2444" s="9"/>
      <c r="R2444" s="9"/>
      <c r="S2444" s="9"/>
      <c r="T2444" s="9"/>
      <c r="U2444" s="9"/>
      <c r="V2444" s="12"/>
    </row>
    <row r="2445" spans="17:22">
      <c r="Q2445" s="9"/>
      <c r="R2445" s="9"/>
      <c r="S2445" s="9"/>
      <c r="T2445" s="9"/>
      <c r="U2445" s="9"/>
      <c r="V2445" s="12"/>
    </row>
    <row r="2446" spans="17:22">
      <c r="Q2446" s="9"/>
      <c r="R2446" s="9"/>
      <c r="S2446" s="9"/>
      <c r="T2446" s="9"/>
      <c r="U2446" s="9"/>
      <c r="V2446" s="12"/>
    </row>
    <row r="2447" spans="17:22">
      <c r="Q2447" s="9"/>
      <c r="R2447" s="9"/>
      <c r="S2447" s="9"/>
      <c r="T2447" s="9"/>
      <c r="U2447" s="9"/>
      <c r="V2447" s="12"/>
    </row>
    <row r="2448" spans="17:22">
      <c r="Q2448" s="9"/>
      <c r="R2448" s="9"/>
      <c r="S2448" s="9"/>
      <c r="T2448" s="9"/>
      <c r="U2448" s="9"/>
      <c r="V2448" s="12"/>
    </row>
    <row r="2449" spans="17:22">
      <c r="Q2449" s="9"/>
      <c r="R2449" s="9"/>
      <c r="S2449" s="9"/>
      <c r="T2449" s="9"/>
      <c r="U2449" s="9"/>
      <c r="V2449" s="12"/>
    </row>
    <row r="2450" spans="17:22">
      <c r="Q2450" s="9"/>
      <c r="R2450" s="9"/>
      <c r="S2450" s="9"/>
      <c r="T2450" s="9"/>
      <c r="U2450" s="9"/>
      <c r="V2450" s="12"/>
    </row>
    <row r="2451" spans="17:22">
      <c r="Q2451" s="9"/>
      <c r="R2451" s="9"/>
      <c r="S2451" s="9"/>
      <c r="T2451" s="9"/>
      <c r="U2451" s="9"/>
      <c r="V2451" s="12"/>
    </row>
    <row r="2452" spans="17:22">
      <c r="Q2452" s="9"/>
      <c r="R2452" s="9"/>
      <c r="S2452" s="9"/>
      <c r="T2452" s="9"/>
      <c r="U2452" s="9"/>
      <c r="V2452" s="12"/>
    </row>
    <row r="2453" spans="17:22">
      <c r="Q2453" s="9"/>
      <c r="R2453" s="9"/>
      <c r="S2453" s="9"/>
      <c r="T2453" s="9"/>
      <c r="U2453" s="9"/>
      <c r="V2453" s="12"/>
    </row>
    <row r="2454" spans="17:22">
      <c r="Q2454" s="9"/>
      <c r="R2454" s="9"/>
      <c r="S2454" s="9"/>
      <c r="T2454" s="9"/>
      <c r="U2454" s="9"/>
      <c r="V2454" s="12"/>
    </row>
    <row r="2455" spans="17:22">
      <c r="Q2455" s="9"/>
      <c r="R2455" s="9"/>
      <c r="S2455" s="9"/>
      <c r="T2455" s="9"/>
      <c r="U2455" s="9"/>
      <c r="V2455" s="12"/>
    </row>
    <row r="2456" spans="17:22">
      <c r="Q2456" s="9"/>
      <c r="R2456" s="9"/>
      <c r="S2456" s="9"/>
      <c r="T2456" s="9"/>
      <c r="U2456" s="9"/>
      <c r="V2456" s="12"/>
    </row>
    <row r="2457" spans="17:22">
      <c r="Q2457" s="9"/>
      <c r="R2457" s="9"/>
      <c r="S2457" s="9"/>
      <c r="T2457" s="9"/>
      <c r="U2457" s="9"/>
      <c r="V2457" s="12"/>
    </row>
    <row r="2458" spans="17:22">
      <c r="Q2458" s="9"/>
      <c r="R2458" s="9"/>
      <c r="S2458" s="9"/>
      <c r="T2458" s="9"/>
      <c r="U2458" s="9"/>
      <c r="V2458" s="12"/>
    </row>
    <row r="2459" spans="17:22">
      <c r="Q2459" s="9"/>
      <c r="R2459" s="9"/>
      <c r="S2459" s="9"/>
      <c r="T2459" s="9"/>
      <c r="U2459" s="9"/>
      <c r="V2459" s="12"/>
    </row>
    <row r="2460" spans="17:22">
      <c r="Q2460" s="9"/>
      <c r="R2460" s="9"/>
      <c r="S2460" s="9"/>
      <c r="T2460" s="9"/>
      <c r="U2460" s="9"/>
      <c r="V2460" s="12"/>
    </row>
    <row r="2461" spans="17:22">
      <c r="Q2461" s="9"/>
      <c r="R2461" s="9"/>
      <c r="S2461" s="9"/>
      <c r="T2461" s="9"/>
      <c r="U2461" s="9"/>
      <c r="V2461" s="12"/>
    </row>
    <row r="2462" spans="17:22">
      <c r="Q2462" s="9"/>
      <c r="R2462" s="9"/>
      <c r="S2462" s="9"/>
      <c r="T2462" s="9"/>
      <c r="U2462" s="9"/>
      <c r="V2462" s="12"/>
    </row>
    <row r="2463" spans="17:22">
      <c r="Q2463" s="9"/>
      <c r="R2463" s="9"/>
      <c r="S2463" s="9"/>
      <c r="T2463" s="9"/>
      <c r="U2463" s="9"/>
      <c r="V2463" s="12"/>
    </row>
    <row r="2464" spans="17:22">
      <c r="Q2464" s="9"/>
      <c r="R2464" s="9"/>
      <c r="S2464" s="9"/>
      <c r="T2464" s="9"/>
      <c r="U2464" s="9"/>
      <c r="V2464" s="12"/>
    </row>
    <row r="2465" spans="17:22">
      <c r="Q2465" s="9"/>
      <c r="R2465" s="9"/>
      <c r="S2465" s="9"/>
      <c r="T2465" s="9"/>
      <c r="U2465" s="9"/>
      <c r="V2465" s="12"/>
    </row>
    <row r="2466" spans="17:22">
      <c r="Q2466" s="9"/>
      <c r="R2466" s="9"/>
      <c r="S2466" s="9"/>
      <c r="T2466" s="9"/>
      <c r="U2466" s="9"/>
      <c r="V2466" s="12"/>
    </row>
    <row r="2467" spans="17:22">
      <c r="Q2467" s="9"/>
      <c r="R2467" s="9"/>
      <c r="S2467" s="9"/>
      <c r="T2467" s="9"/>
      <c r="U2467" s="9"/>
      <c r="V2467" s="12"/>
    </row>
    <row r="2468" spans="17:22">
      <c r="Q2468" s="9"/>
      <c r="R2468" s="9"/>
      <c r="S2468" s="9"/>
      <c r="T2468" s="9"/>
      <c r="U2468" s="9"/>
      <c r="V2468" s="12"/>
    </row>
    <row r="2469" spans="17:22">
      <c r="Q2469" s="9"/>
      <c r="R2469" s="9"/>
      <c r="S2469" s="9"/>
      <c r="T2469" s="9"/>
      <c r="U2469" s="9"/>
      <c r="V2469" s="12"/>
    </row>
    <row r="2470" spans="17:22">
      <c r="Q2470" s="9"/>
      <c r="R2470" s="9"/>
      <c r="S2470" s="9"/>
      <c r="T2470" s="9"/>
      <c r="U2470" s="9"/>
      <c r="V2470" s="12"/>
    </row>
    <row r="2471" spans="17:22">
      <c r="Q2471" s="9"/>
      <c r="R2471" s="9"/>
      <c r="S2471" s="9"/>
      <c r="T2471" s="9"/>
      <c r="U2471" s="9"/>
      <c r="V2471" s="12"/>
    </row>
    <row r="2472" spans="17:22">
      <c r="Q2472" s="9"/>
      <c r="R2472" s="9"/>
      <c r="S2472" s="9"/>
      <c r="T2472" s="9"/>
      <c r="U2472" s="9"/>
      <c r="V2472" s="12"/>
    </row>
    <row r="2473" spans="17:22">
      <c r="Q2473" s="9"/>
      <c r="R2473" s="9"/>
      <c r="S2473" s="9"/>
      <c r="T2473" s="9"/>
      <c r="U2473" s="9"/>
      <c r="V2473" s="12"/>
    </row>
    <row r="2474" spans="17:22">
      <c r="Q2474" s="9"/>
      <c r="R2474" s="9"/>
      <c r="S2474" s="9"/>
      <c r="T2474" s="9"/>
      <c r="U2474" s="9"/>
      <c r="V2474" s="12"/>
    </row>
    <row r="2475" spans="17:22">
      <c r="Q2475" s="9"/>
      <c r="R2475" s="9"/>
      <c r="S2475" s="9"/>
      <c r="T2475" s="9"/>
      <c r="U2475" s="9"/>
      <c r="V2475" s="12"/>
    </row>
    <row r="2476" spans="17:22">
      <c r="Q2476" s="9"/>
      <c r="R2476" s="9"/>
      <c r="S2476" s="9"/>
      <c r="T2476" s="9"/>
      <c r="U2476" s="9"/>
      <c r="V2476" s="12"/>
    </row>
    <row r="2477" spans="17:22">
      <c r="Q2477" s="9"/>
      <c r="R2477" s="9"/>
      <c r="S2477" s="9"/>
      <c r="T2477" s="9"/>
      <c r="U2477" s="9"/>
      <c r="V2477" s="12"/>
    </row>
    <row r="2478" spans="17:22">
      <c r="Q2478" s="9"/>
      <c r="R2478" s="9"/>
      <c r="S2478" s="9"/>
      <c r="T2478" s="9"/>
      <c r="U2478" s="9"/>
      <c r="V2478" s="12"/>
    </row>
    <row r="2479" spans="17:22">
      <c r="Q2479" s="9"/>
      <c r="R2479" s="9"/>
      <c r="S2479" s="9"/>
      <c r="T2479" s="9"/>
      <c r="U2479" s="9"/>
      <c r="V2479" s="12"/>
    </row>
    <row r="2480" spans="17:22">
      <c r="Q2480" s="9"/>
      <c r="R2480" s="9"/>
      <c r="S2480" s="9"/>
      <c r="T2480" s="9"/>
      <c r="U2480" s="9"/>
      <c r="V2480" s="12"/>
    </row>
    <row r="2481" spans="17:22">
      <c r="Q2481" s="9"/>
      <c r="R2481" s="9"/>
      <c r="S2481" s="9"/>
      <c r="T2481" s="9"/>
      <c r="U2481" s="9"/>
      <c r="V2481" s="12"/>
    </row>
    <row r="2482" spans="17:22">
      <c r="Q2482" s="9"/>
      <c r="R2482" s="9"/>
      <c r="S2482" s="9"/>
      <c r="T2482" s="9"/>
      <c r="U2482" s="9"/>
      <c r="V2482" s="12"/>
    </row>
    <row r="2483" spans="17:22">
      <c r="Q2483" s="9"/>
      <c r="R2483" s="9"/>
      <c r="S2483" s="9"/>
      <c r="T2483" s="9"/>
      <c r="U2483" s="9"/>
      <c r="V2483" s="12"/>
    </row>
    <row r="2484" spans="17:22">
      <c r="Q2484" s="9"/>
      <c r="R2484" s="9"/>
      <c r="S2484" s="9"/>
      <c r="T2484" s="9"/>
      <c r="U2484" s="9"/>
      <c r="V2484" s="12"/>
    </row>
    <row r="2485" spans="17:22">
      <c r="Q2485" s="9"/>
      <c r="R2485" s="9"/>
      <c r="S2485" s="9"/>
      <c r="T2485" s="9"/>
      <c r="U2485" s="9"/>
      <c r="V2485" s="12"/>
    </row>
    <row r="2486" spans="17:22">
      <c r="Q2486" s="9"/>
      <c r="R2486" s="9"/>
      <c r="S2486" s="9"/>
      <c r="T2486" s="9"/>
      <c r="U2486" s="9"/>
      <c r="V2486" s="12"/>
    </row>
    <row r="2487" spans="17:22">
      <c r="Q2487" s="9"/>
      <c r="R2487" s="9"/>
      <c r="S2487" s="9"/>
      <c r="T2487" s="9"/>
      <c r="U2487" s="9"/>
      <c r="V2487" s="12"/>
    </row>
    <row r="2488" spans="17:22">
      <c r="Q2488" s="9"/>
      <c r="R2488" s="9"/>
      <c r="S2488" s="9"/>
      <c r="T2488" s="9"/>
      <c r="U2488" s="9"/>
      <c r="V2488" s="12"/>
    </row>
    <row r="2489" spans="17:22">
      <c r="Q2489" s="9"/>
      <c r="R2489" s="9"/>
      <c r="S2489" s="9"/>
      <c r="T2489" s="9"/>
      <c r="U2489" s="9"/>
      <c r="V2489" s="12"/>
    </row>
    <row r="2490" spans="17:22">
      <c r="Q2490" s="9"/>
      <c r="R2490" s="9"/>
      <c r="S2490" s="9"/>
      <c r="T2490" s="9"/>
      <c r="U2490" s="9"/>
      <c r="V2490" s="12"/>
    </row>
    <row r="2491" spans="17:22">
      <c r="Q2491" s="9"/>
      <c r="R2491" s="9"/>
      <c r="S2491" s="9"/>
      <c r="T2491" s="9"/>
      <c r="U2491" s="9"/>
      <c r="V2491" s="12"/>
    </row>
    <row r="2492" spans="17:22">
      <c r="Q2492" s="9"/>
      <c r="R2492" s="9"/>
      <c r="S2492" s="9"/>
      <c r="T2492" s="9"/>
      <c r="U2492" s="9"/>
      <c r="V2492" s="12"/>
    </row>
    <row r="2493" spans="17:22">
      <c r="Q2493" s="9"/>
      <c r="R2493" s="9"/>
      <c r="S2493" s="9"/>
      <c r="T2493" s="9"/>
      <c r="U2493" s="9"/>
      <c r="V2493" s="12"/>
    </row>
    <row r="2494" spans="17:22">
      <c r="Q2494" s="9"/>
      <c r="R2494" s="9"/>
      <c r="S2494" s="9"/>
      <c r="T2494" s="9"/>
      <c r="U2494" s="9"/>
      <c r="V2494" s="12"/>
    </row>
    <row r="2495" spans="17:22">
      <c r="Q2495" s="9"/>
      <c r="R2495" s="9"/>
      <c r="S2495" s="9"/>
      <c r="T2495" s="9"/>
      <c r="U2495" s="9"/>
      <c r="V2495" s="12"/>
    </row>
    <row r="2496" spans="17:22">
      <c r="Q2496" s="9"/>
      <c r="R2496" s="9"/>
      <c r="S2496" s="9"/>
      <c r="T2496" s="9"/>
      <c r="U2496" s="9"/>
      <c r="V2496" s="12"/>
    </row>
    <row r="2497" spans="17:22">
      <c r="Q2497" s="9"/>
      <c r="R2497" s="9"/>
      <c r="S2497" s="9"/>
      <c r="T2497" s="9"/>
      <c r="U2497" s="9"/>
      <c r="V2497" s="12"/>
    </row>
    <row r="2498" spans="17:22">
      <c r="Q2498" s="9"/>
      <c r="R2498" s="9"/>
      <c r="S2498" s="9"/>
      <c r="T2498" s="9"/>
      <c r="U2498" s="9"/>
      <c r="V2498" s="12"/>
    </row>
    <row r="2499" spans="17:22">
      <c r="Q2499" s="9"/>
      <c r="R2499" s="9"/>
      <c r="S2499" s="9"/>
      <c r="T2499" s="9"/>
      <c r="U2499" s="9"/>
      <c r="V2499" s="12"/>
    </row>
    <row r="2500" spans="17:22">
      <c r="Q2500" s="9"/>
      <c r="R2500" s="9"/>
      <c r="S2500" s="9"/>
      <c r="T2500" s="9"/>
      <c r="U2500" s="9"/>
      <c r="V2500" s="12"/>
    </row>
    <row r="2501" spans="17:22">
      <c r="Q2501" s="9"/>
      <c r="R2501" s="9"/>
      <c r="S2501" s="9"/>
      <c r="T2501" s="9"/>
      <c r="U2501" s="9"/>
      <c r="V2501" s="12"/>
    </row>
    <row r="2502" spans="17:22">
      <c r="Q2502" s="9"/>
      <c r="R2502" s="9"/>
      <c r="S2502" s="9"/>
      <c r="T2502" s="9"/>
      <c r="U2502" s="9"/>
      <c r="V2502" s="12"/>
    </row>
    <row r="2503" spans="17:22">
      <c r="Q2503" s="9"/>
      <c r="R2503" s="9"/>
      <c r="S2503" s="9"/>
      <c r="T2503" s="9"/>
      <c r="U2503" s="9"/>
      <c r="V2503" s="12"/>
    </row>
    <row r="2504" spans="17:22">
      <c r="Q2504" s="9"/>
      <c r="R2504" s="9"/>
      <c r="S2504" s="9"/>
      <c r="T2504" s="9"/>
      <c r="U2504" s="9"/>
      <c r="V2504" s="12"/>
    </row>
    <row r="2505" spans="17:22">
      <c r="Q2505" s="9"/>
      <c r="R2505" s="9"/>
      <c r="S2505" s="9"/>
      <c r="T2505" s="9"/>
      <c r="U2505" s="9"/>
      <c r="V2505" s="12"/>
    </row>
    <row r="2506" spans="17:22">
      <c r="Q2506" s="9"/>
      <c r="R2506" s="9"/>
      <c r="S2506" s="9"/>
      <c r="T2506" s="9"/>
      <c r="U2506" s="9"/>
      <c r="V2506" s="12"/>
    </row>
    <row r="2507" spans="17:22">
      <c r="Q2507" s="9"/>
      <c r="R2507" s="9"/>
      <c r="S2507" s="9"/>
      <c r="T2507" s="9"/>
      <c r="U2507" s="9"/>
      <c r="V2507" s="12"/>
    </row>
    <row r="2508" spans="17:22">
      <c r="Q2508" s="9"/>
      <c r="R2508" s="9"/>
      <c r="S2508" s="9"/>
      <c r="T2508" s="9"/>
      <c r="U2508" s="9"/>
      <c r="V2508" s="12"/>
    </row>
    <row r="2509" spans="17:22">
      <c r="Q2509" s="9"/>
      <c r="R2509" s="9"/>
      <c r="S2509" s="9"/>
      <c r="T2509" s="9"/>
      <c r="U2509" s="9"/>
      <c r="V2509" s="12"/>
    </row>
    <row r="2510" spans="17:22">
      <c r="Q2510" s="9"/>
      <c r="R2510" s="9"/>
      <c r="S2510" s="9"/>
      <c r="T2510" s="9"/>
      <c r="U2510" s="9"/>
      <c r="V2510" s="12"/>
    </row>
    <row r="2511" spans="17:22">
      <c r="Q2511" s="9"/>
      <c r="R2511" s="9"/>
      <c r="S2511" s="9"/>
      <c r="T2511" s="9"/>
      <c r="U2511" s="9"/>
      <c r="V2511" s="12"/>
    </row>
    <row r="2512" spans="17:22">
      <c r="Q2512" s="9"/>
      <c r="R2512" s="9"/>
      <c r="S2512" s="9"/>
      <c r="T2512" s="9"/>
      <c r="U2512" s="9"/>
      <c r="V2512" s="12"/>
    </row>
    <row r="2513" spans="17:22">
      <c r="Q2513" s="9"/>
      <c r="R2513" s="9"/>
      <c r="S2513" s="9"/>
      <c r="T2513" s="9"/>
      <c r="U2513" s="9"/>
      <c r="V2513" s="12"/>
    </row>
    <row r="2514" spans="17:22">
      <c r="Q2514" s="9"/>
      <c r="R2514" s="9"/>
      <c r="S2514" s="9"/>
      <c r="T2514" s="9"/>
      <c r="U2514" s="9"/>
      <c r="V2514" s="12"/>
    </row>
    <row r="2515" spans="17:22">
      <c r="Q2515" s="9"/>
      <c r="R2515" s="9"/>
      <c r="S2515" s="9"/>
      <c r="T2515" s="9"/>
      <c r="U2515" s="9"/>
      <c r="V2515" s="12"/>
    </row>
    <row r="2516" spans="17:22">
      <c r="Q2516" s="9"/>
      <c r="R2516" s="9"/>
      <c r="S2516" s="9"/>
      <c r="T2516" s="9"/>
      <c r="U2516" s="9"/>
      <c r="V2516" s="12"/>
    </row>
    <row r="2517" spans="17:22">
      <c r="Q2517" s="9"/>
      <c r="R2517" s="9"/>
      <c r="S2517" s="9"/>
      <c r="T2517" s="9"/>
      <c r="U2517" s="9"/>
      <c r="V2517" s="12"/>
    </row>
    <row r="2518" spans="17:22">
      <c r="Q2518" s="9"/>
      <c r="R2518" s="9"/>
      <c r="S2518" s="9"/>
      <c r="T2518" s="9"/>
      <c r="U2518" s="9"/>
      <c r="V2518" s="12"/>
    </row>
    <row r="2519" spans="17:22">
      <c r="Q2519" s="9"/>
      <c r="R2519" s="9"/>
      <c r="S2519" s="9"/>
      <c r="T2519" s="9"/>
      <c r="U2519" s="9"/>
      <c r="V2519" s="12"/>
    </row>
    <row r="2520" spans="17:22">
      <c r="Q2520" s="9"/>
      <c r="R2520" s="9"/>
      <c r="S2520" s="9"/>
      <c r="T2520" s="9"/>
      <c r="U2520" s="9"/>
      <c r="V2520" s="12"/>
    </row>
    <row r="2521" spans="17:22">
      <c r="Q2521" s="9"/>
      <c r="R2521" s="9"/>
      <c r="S2521" s="9"/>
      <c r="T2521" s="9"/>
      <c r="U2521" s="9"/>
      <c r="V2521" s="12"/>
    </row>
    <row r="2522" spans="17:22">
      <c r="Q2522" s="9"/>
      <c r="R2522" s="9"/>
      <c r="S2522" s="9"/>
      <c r="T2522" s="9"/>
      <c r="U2522" s="9"/>
      <c r="V2522" s="12"/>
    </row>
    <row r="2523" spans="17:22">
      <c r="Q2523" s="9"/>
      <c r="R2523" s="9"/>
      <c r="S2523" s="9"/>
      <c r="T2523" s="9"/>
      <c r="U2523" s="9"/>
      <c r="V2523" s="12"/>
    </row>
    <row r="2524" spans="17:22">
      <c r="Q2524" s="9"/>
      <c r="R2524" s="9"/>
      <c r="S2524" s="9"/>
      <c r="T2524" s="9"/>
      <c r="U2524" s="9"/>
      <c r="V2524" s="12"/>
    </row>
    <row r="2525" spans="17:22">
      <c r="Q2525" s="9"/>
      <c r="R2525" s="9"/>
      <c r="S2525" s="9"/>
      <c r="T2525" s="9"/>
      <c r="U2525" s="9"/>
      <c r="V2525" s="12"/>
    </row>
    <row r="2526" spans="17:22">
      <c r="Q2526" s="9"/>
      <c r="R2526" s="9"/>
      <c r="S2526" s="9"/>
      <c r="T2526" s="9"/>
      <c r="U2526" s="9"/>
      <c r="V2526" s="12"/>
    </row>
    <row r="2527" spans="17:22">
      <c r="Q2527" s="9"/>
      <c r="R2527" s="9"/>
      <c r="S2527" s="9"/>
      <c r="T2527" s="9"/>
      <c r="U2527" s="9"/>
      <c r="V2527" s="12"/>
    </row>
    <row r="2528" spans="17:22">
      <c r="Q2528" s="9"/>
      <c r="R2528" s="9"/>
      <c r="S2528" s="9"/>
      <c r="T2528" s="9"/>
      <c r="U2528" s="9"/>
      <c r="V2528" s="12"/>
    </row>
    <row r="2529" spans="17:22">
      <c r="Q2529" s="9"/>
      <c r="R2529" s="9"/>
      <c r="S2529" s="9"/>
      <c r="T2529" s="9"/>
      <c r="U2529" s="9"/>
      <c r="V2529" s="12"/>
    </row>
    <row r="2530" spans="17:22">
      <c r="Q2530" s="9"/>
      <c r="R2530" s="9"/>
      <c r="S2530" s="9"/>
      <c r="T2530" s="9"/>
      <c r="U2530" s="9"/>
      <c r="V2530" s="12"/>
    </row>
    <row r="2531" spans="17:22">
      <c r="Q2531" s="9"/>
      <c r="R2531" s="9"/>
      <c r="S2531" s="9"/>
      <c r="T2531" s="9"/>
      <c r="U2531" s="9"/>
      <c r="V2531" s="12"/>
    </row>
    <row r="2532" spans="17:22">
      <c r="Q2532" s="9"/>
      <c r="R2532" s="9"/>
      <c r="S2532" s="9"/>
      <c r="T2532" s="9"/>
      <c r="U2532" s="9"/>
      <c r="V2532" s="12"/>
    </row>
    <row r="2533" spans="17:22">
      <c r="Q2533" s="9"/>
      <c r="R2533" s="9"/>
      <c r="S2533" s="9"/>
      <c r="T2533" s="9"/>
      <c r="U2533" s="9"/>
      <c r="V2533" s="12"/>
    </row>
    <row r="2534" spans="17:22">
      <c r="Q2534" s="9"/>
      <c r="R2534" s="9"/>
      <c r="S2534" s="9"/>
      <c r="T2534" s="9"/>
      <c r="U2534" s="9"/>
      <c r="V2534" s="12"/>
    </row>
    <row r="2535" spans="17:22">
      <c r="Q2535" s="9"/>
      <c r="R2535" s="9"/>
      <c r="S2535" s="9"/>
      <c r="T2535" s="9"/>
      <c r="U2535" s="9"/>
      <c r="V2535" s="12"/>
    </row>
    <row r="2536" spans="17:22">
      <c r="Q2536" s="9"/>
      <c r="R2536" s="9"/>
      <c r="S2536" s="9"/>
      <c r="T2536" s="9"/>
      <c r="U2536" s="9"/>
      <c r="V2536" s="12"/>
    </row>
    <row r="2537" spans="17:22">
      <c r="Q2537" s="9"/>
      <c r="R2537" s="9"/>
      <c r="S2537" s="9"/>
      <c r="T2537" s="9"/>
      <c r="U2537" s="9"/>
      <c r="V2537" s="12"/>
    </row>
    <row r="2538" spans="17:22">
      <c r="Q2538" s="9"/>
      <c r="R2538" s="9"/>
      <c r="S2538" s="9"/>
      <c r="T2538" s="9"/>
      <c r="U2538" s="9"/>
      <c r="V2538" s="12"/>
    </row>
    <row r="2539" spans="17:22">
      <c r="Q2539" s="9"/>
      <c r="R2539" s="9"/>
      <c r="S2539" s="9"/>
      <c r="T2539" s="9"/>
      <c r="U2539" s="9"/>
      <c r="V2539" s="12"/>
    </row>
    <row r="2540" spans="17:22">
      <c r="Q2540" s="9"/>
      <c r="R2540" s="9"/>
      <c r="S2540" s="9"/>
      <c r="T2540" s="9"/>
      <c r="U2540" s="9"/>
      <c r="V2540" s="12"/>
    </row>
    <row r="2541" spans="17:22">
      <c r="Q2541" s="9"/>
      <c r="R2541" s="9"/>
      <c r="S2541" s="9"/>
      <c r="T2541" s="9"/>
      <c r="U2541" s="9"/>
      <c r="V2541" s="12"/>
    </row>
    <row r="2542" spans="17:22">
      <c r="Q2542" s="9"/>
      <c r="R2542" s="9"/>
      <c r="S2542" s="9"/>
      <c r="T2542" s="9"/>
      <c r="U2542" s="9"/>
      <c r="V2542" s="12"/>
    </row>
    <row r="2543" spans="17:22">
      <c r="Q2543" s="9"/>
      <c r="R2543" s="9"/>
      <c r="S2543" s="9"/>
      <c r="T2543" s="9"/>
      <c r="U2543" s="9"/>
      <c r="V2543" s="12"/>
    </row>
    <row r="2544" spans="17:22">
      <c r="Q2544" s="9"/>
      <c r="R2544" s="9"/>
      <c r="S2544" s="9"/>
      <c r="T2544" s="9"/>
      <c r="U2544" s="9"/>
      <c r="V2544" s="12"/>
    </row>
    <row r="2545" spans="17:22">
      <c r="Q2545" s="9"/>
      <c r="R2545" s="9"/>
      <c r="S2545" s="9"/>
      <c r="T2545" s="9"/>
      <c r="U2545" s="9"/>
      <c r="V2545" s="12"/>
    </row>
    <row r="2546" spans="17:22">
      <c r="Q2546" s="9"/>
      <c r="R2546" s="9"/>
      <c r="S2546" s="9"/>
      <c r="T2546" s="9"/>
      <c r="U2546" s="9"/>
      <c r="V2546" s="12"/>
    </row>
    <row r="2547" spans="17:22">
      <c r="Q2547" s="9"/>
      <c r="R2547" s="9"/>
      <c r="S2547" s="9"/>
      <c r="T2547" s="9"/>
      <c r="U2547" s="9"/>
      <c r="V2547" s="12"/>
    </row>
    <row r="2548" spans="17:22">
      <c r="Q2548" s="9"/>
      <c r="R2548" s="9"/>
      <c r="S2548" s="9"/>
      <c r="T2548" s="9"/>
      <c r="U2548" s="9"/>
      <c r="V2548" s="12"/>
    </row>
    <row r="2549" spans="17:22">
      <c r="Q2549" s="9"/>
      <c r="R2549" s="9"/>
      <c r="S2549" s="9"/>
      <c r="T2549" s="9"/>
      <c r="U2549" s="9"/>
      <c r="V2549" s="12"/>
    </row>
    <row r="2550" spans="17:22">
      <c r="Q2550" s="9"/>
      <c r="R2550" s="9"/>
      <c r="S2550" s="9"/>
      <c r="T2550" s="9"/>
      <c r="U2550" s="9"/>
      <c r="V2550" s="12"/>
    </row>
    <row r="2551" spans="17:22">
      <c r="Q2551" s="9"/>
      <c r="R2551" s="9"/>
      <c r="S2551" s="9"/>
      <c r="T2551" s="9"/>
      <c r="U2551" s="9"/>
      <c r="V2551" s="12"/>
    </row>
    <row r="2552" spans="17:22">
      <c r="Q2552" s="9"/>
      <c r="R2552" s="9"/>
      <c r="S2552" s="9"/>
      <c r="T2552" s="9"/>
      <c r="U2552" s="9"/>
      <c r="V2552" s="12"/>
    </row>
    <row r="2553" spans="17:22">
      <c r="Q2553" s="9"/>
      <c r="R2553" s="9"/>
      <c r="S2553" s="9"/>
      <c r="T2553" s="9"/>
      <c r="U2553" s="9"/>
      <c r="V2553" s="12"/>
    </row>
    <row r="2554" spans="17:22">
      <c r="Q2554" s="9"/>
      <c r="R2554" s="9"/>
      <c r="S2554" s="9"/>
      <c r="T2554" s="9"/>
      <c r="U2554" s="9"/>
      <c r="V2554" s="12"/>
    </row>
    <row r="2555" spans="17:22">
      <c r="Q2555" s="9"/>
      <c r="R2555" s="9"/>
      <c r="S2555" s="9"/>
      <c r="T2555" s="9"/>
      <c r="U2555" s="9"/>
      <c r="V2555" s="12"/>
    </row>
    <row r="2556" spans="17:22">
      <c r="Q2556" s="9"/>
      <c r="R2556" s="9"/>
      <c r="S2556" s="9"/>
      <c r="T2556" s="9"/>
      <c r="U2556" s="9"/>
      <c r="V2556" s="12"/>
    </row>
    <row r="2557" spans="17:22">
      <c r="Q2557" s="9"/>
      <c r="R2557" s="9"/>
      <c r="S2557" s="9"/>
      <c r="T2557" s="9"/>
      <c r="U2557" s="9"/>
      <c r="V2557" s="12"/>
    </row>
    <row r="2558" spans="17:22">
      <c r="Q2558" s="9"/>
      <c r="R2558" s="9"/>
      <c r="S2558" s="9"/>
      <c r="T2558" s="9"/>
      <c r="U2558" s="9"/>
      <c r="V2558" s="12"/>
    </row>
    <row r="2559" spans="17:22">
      <c r="Q2559" s="9"/>
      <c r="R2559" s="9"/>
      <c r="S2559" s="9"/>
      <c r="T2559" s="9"/>
      <c r="U2559" s="9"/>
      <c r="V2559" s="12"/>
    </row>
    <row r="2560" spans="17:22">
      <c r="Q2560" s="9"/>
      <c r="R2560" s="9"/>
      <c r="S2560" s="9"/>
      <c r="T2560" s="9"/>
      <c r="U2560" s="9"/>
      <c r="V2560" s="12"/>
    </row>
    <row r="2561" spans="17:22">
      <c r="Q2561" s="9"/>
      <c r="R2561" s="9"/>
      <c r="S2561" s="9"/>
      <c r="T2561" s="9"/>
      <c r="U2561" s="9"/>
      <c r="V2561" s="12"/>
    </row>
    <row r="2562" spans="17:22">
      <c r="Q2562" s="9"/>
      <c r="R2562" s="9"/>
      <c r="S2562" s="9"/>
      <c r="T2562" s="9"/>
      <c r="U2562" s="9"/>
      <c r="V2562" s="12"/>
    </row>
    <row r="2563" spans="17:22">
      <c r="Q2563" s="9"/>
      <c r="R2563" s="9"/>
      <c r="S2563" s="9"/>
      <c r="T2563" s="9"/>
      <c r="U2563" s="9"/>
      <c r="V2563" s="12"/>
    </row>
    <row r="2564" spans="17:22">
      <c r="Q2564" s="9"/>
      <c r="R2564" s="9"/>
      <c r="S2564" s="9"/>
      <c r="T2564" s="9"/>
      <c r="U2564" s="9"/>
      <c r="V2564" s="12"/>
    </row>
    <row r="2565" spans="17:22">
      <c r="Q2565" s="9"/>
      <c r="R2565" s="9"/>
      <c r="S2565" s="9"/>
      <c r="T2565" s="9"/>
      <c r="U2565" s="9"/>
      <c r="V2565" s="12"/>
    </row>
    <row r="2566" spans="17:22">
      <c r="Q2566" s="9"/>
      <c r="R2566" s="9"/>
      <c r="S2566" s="9"/>
      <c r="T2566" s="9"/>
      <c r="U2566" s="9"/>
      <c r="V2566" s="12"/>
    </row>
    <row r="2567" spans="17:22">
      <c r="Q2567" s="9"/>
      <c r="R2567" s="9"/>
      <c r="S2567" s="9"/>
      <c r="T2567" s="9"/>
      <c r="U2567" s="9"/>
      <c r="V2567" s="12"/>
    </row>
    <row r="2568" spans="17:22">
      <c r="Q2568" s="9"/>
      <c r="R2568" s="9"/>
      <c r="S2568" s="9"/>
      <c r="T2568" s="9"/>
      <c r="U2568" s="9"/>
      <c r="V2568" s="12"/>
    </row>
    <row r="2569" spans="17:22">
      <c r="Q2569" s="9"/>
      <c r="R2569" s="9"/>
      <c r="S2569" s="9"/>
      <c r="T2569" s="9"/>
      <c r="U2569" s="9"/>
      <c r="V2569" s="12"/>
    </row>
    <row r="2570" spans="17:22">
      <c r="Q2570" s="9"/>
      <c r="R2570" s="9"/>
      <c r="S2570" s="9"/>
      <c r="T2570" s="9"/>
      <c r="U2570" s="9"/>
      <c r="V2570" s="12"/>
    </row>
    <row r="2571" spans="17:22">
      <c r="Q2571" s="9"/>
      <c r="R2571" s="9"/>
      <c r="S2571" s="9"/>
      <c r="T2571" s="9"/>
      <c r="U2571" s="9"/>
      <c r="V2571" s="12"/>
    </row>
    <row r="2572" spans="17:22">
      <c r="Q2572" s="9"/>
      <c r="R2572" s="9"/>
      <c r="S2572" s="9"/>
      <c r="T2572" s="9"/>
      <c r="U2572" s="9"/>
      <c r="V2572" s="12"/>
    </row>
    <row r="2573" spans="17:22">
      <c r="Q2573" s="9"/>
      <c r="R2573" s="9"/>
      <c r="S2573" s="9"/>
      <c r="T2573" s="9"/>
      <c r="U2573" s="9"/>
      <c r="V2573" s="12"/>
    </row>
    <row r="2574" spans="17:22">
      <c r="Q2574" s="9"/>
      <c r="R2574" s="9"/>
      <c r="S2574" s="9"/>
      <c r="T2574" s="9"/>
      <c r="U2574" s="9"/>
      <c r="V2574" s="12"/>
    </row>
    <row r="2575" spans="17:22">
      <c r="Q2575" s="9"/>
      <c r="R2575" s="9"/>
      <c r="S2575" s="9"/>
      <c r="T2575" s="9"/>
      <c r="U2575" s="9"/>
      <c r="V2575" s="12"/>
    </row>
    <row r="2576" spans="17:22">
      <c r="Q2576" s="9"/>
      <c r="R2576" s="9"/>
      <c r="S2576" s="9"/>
      <c r="T2576" s="9"/>
      <c r="U2576" s="9"/>
      <c r="V2576" s="12"/>
    </row>
    <row r="2577" spans="17:22">
      <c r="Q2577" s="9"/>
      <c r="R2577" s="9"/>
      <c r="S2577" s="9"/>
      <c r="T2577" s="9"/>
      <c r="U2577" s="9"/>
      <c r="V2577" s="12"/>
    </row>
    <row r="2578" spans="17:22">
      <c r="Q2578" s="9"/>
      <c r="R2578" s="9"/>
      <c r="S2578" s="9"/>
      <c r="T2578" s="9"/>
      <c r="U2578" s="9"/>
      <c r="V2578" s="12"/>
    </row>
    <row r="2579" spans="17:22">
      <c r="Q2579" s="9"/>
      <c r="R2579" s="9"/>
      <c r="S2579" s="9"/>
      <c r="T2579" s="9"/>
      <c r="U2579" s="9"/>
      <c r="V2579" s="12"/>
    </row>
    <row r="2580" spans="17:22">
      <c r="Q2580" s="9"/>
      <c r="R2580" s="9"/>
      <c r="S2580" s="9"/>
      <c r="T2580" s="9"/>
      <c r="U2580" s="9"/>
      <c r="V2580" s="12"/>
    </row>
    <row r="2581" spans="17:22">
      <c r="Q2581" s="9"/>
      <c r="R2581" s="9"/>
      <c r="S2581" s="9"/>
      <c r="T2581" s="9"/>
      <c r="U2581" s="9"/>
      <c r="V2581" s="12"/>
    </row>
    <row r="2582" spans="17:22">
      <c r="Q2582" s="9"/>
      <c r="R2582" s="9"/>
      <c r="S2582" s="9"/>
      <c r="T2582" s="9"/>
      <c r="U2582" s="9"/>
      <c r="V2582" s="12"/>
    </row>
    <row r="2583" spans="17:22">
      <c r="Q2583" s="9"/>
      <c r="R2583" s="9"/>
      <c r="S2583" s="9"/>
      <c r="T2583" s="9"/>
      <c r="U2583" s="9"/>
      <c r="V2583" s="12"/>
    </row>
    <row r="2584" spans="17:22">
      <c r="Q2584" s="9"/>
      <c r="R2584" s="9"/>
      <c r="S2584" s="9"/>
      <c r="T2584" s="9"/>
      <c r="U2584" s="9"/>
      <c r="V2584" s="12"/>
    </row>
    <row r="2585" spans="17:22">
      <c r="Q2585" s="9"/>
      <c r="R2585" s="9"/>
      <c r="S2585" s="9"/>
      <c r="T2585" s="9"/>
      <c r="U2585" s="9"/>
      <c r="V2585" s="12"/>
    </row>
    <row r="2586" spans="17:22">
      <c r="Q2586" s="9"/>
      <c r="R2586" s="9"/>
      <c r="S2586" s="9"/>
      <c r="T2586" s="9"/>
      <c r="U2586" s="9"/>
      <c r="V2586" s="12"/>
    </row>
    <row r="2587" spans="17:22">
      <c r="Q2587" s="9"/>
      <c r="R2587" s="9"/>
      <c r="S2587" s="9"/>
      <c r="T2587" s="9"/>
      <c r="U2587" s="9"/>
      <c r="V2587" s="12"/>
    </row>
    <row r="2588" spans="17:22">
      <c r="Q2588" s="9"/>
      <c r="R2588" s="9"/>
      <c r="S2588" s="9"/>
      <c r="T2588" s="9"/>
      <c r="U2588" s="9"/>
      <c r="V2588" s="12"/>
    </row>
    <row r="2589" spans="17:22">
      <c r="Q2589" s="9"/>
      <c r="R2589" s="9"/>
      <c r="S2589" s="9"/>
      <c r="T2589" s="9"/>
      <c r="U2589" s="9"/>
      <c r="V2589" s="12"/>
    </row>
    <row r="2590" spans="17:22">
      <c r="Q2590" s="9"/>
      <c r="R2590" s="9"/>
      <c r="S2590" s="9"/>
      <c r="T2590" s="9"/>
      <c r="U2590" s="9"/>
      <c r="V2590" s="12"/>
    </row>
    <row r="2591" spans="17:22">
      <c r="Q2591" s="9"/>
      <c r="R2591" s="9"/>
      <c r="S2591" s="9"/>
      <c r="T2591" s="9"/>
      <c r="U2591" s="9"/>
      <c r="V2591" s="12"/>
    </row>
    <row r="2592" spans="17:22">
      <c r="Q2592" s="9"/>
      <c r="R2592" s="9"/>
      <c r="S2592" s="9"/>
      <c r="T2592" s="9"/>
      <c r="U2592" s="9"/>
      <c r="V2592" s="12"/>
    </row>
    <row r="2593" spans="17:22">
      <c r="Q2593" s="9"/>
      <c r="R2593" s="9"/>
      <c r="S2593" s="9"/>
      <c r="T2593" s="9"/>
      <c r="U2593" s="9"/>
      <c r="V2593" s="12"/>
    </row>
    <row r="2594" spans="17:22">
      <c r="Q2594" s="9"/>
      <c r="R2594" s="9"/>
      <c r="S2594" s="9"/>
      <c r="T2594" s="9"/>
      <c r="U2594" s="9"/>
      <c r="V2594" s="12"/>
    </row>
    <row r="2595" spans="17:22">
      <c r="Q2595" s="9"/>
      <c r="R2595" s="9"/>
      <c r="S2595" s="9"/>
      <c r="T2595" s="9"/>
      <c r="U2595" s="9"/>
      <c r="V2595" s="12"/>
    </row>
    <row r="2596" spans="17:22">
      <c r="Q2596" s="9"/>
      <c r="R2596" s="9"/>
      <c r="S2596" s="9"/>
      <c r="T2596" s="9"/>
      <c r="U2596" s="9"/>
      <c r="V2596" s="12"/>
    </row>
    <row r="2597" spans="17:22">
      <c r="Q2597" s="9"/>
      <c r="R2597" s="9"/>
      <c r="S2597" s="9"/>
      <c r="T2597" s="9"/>
      <c r="U2597" s="9"/>
      <c r="V2597" s="12"/>
    </row>
    <row r="2598" spans="17:22">
      <c r="Q2598" s="9"/>
      <c r="R2598" s="9"/>
      <c r="S2598" s="9"/>
      <c r="T2598" s="9"/>
      <c r="U2598" s="9"/>
      <c r="V2598" s="12"/>
    </row>
    <row r="2599" spans="17:22">
      <c r="Q2599" s="9"/>
      <c r="R2599" s="9"/>
      <c r="S2599" s="9"/>
      <c r="T2599" s="9"/>
      <c r="U2599" s="9"/>
      <c r="V2599" s="12"/>
    </row>
    <row r="2600" spans="17:22">
      <c r="Q2600" s="9"/>
      <c r="R2600" s="9"/>
      <c r="S2600" s="9"/>
      <c r="T2600" s="9"/>
      <c r="U2600" s="9"/>
      <c r="V2600" s="12"/>
    </row>
    <row r="2601" spans="17:22">
      <c r="Q2601" s="9"/>
      <c r="R2601" s="9"/>
      <c r="S2601" s="9"/>
      <c r="T2601" s="9"/>
      <c r="U2601" s="9"/>
      <c r="V2601" s="12"/>
    </row>
    <row r="2602" spans="17:22">
      <c r="Q2602" s="9"/>
      <c r="R2602" s="9"/>
      <c r="S2602" s="9"/>
      <c r="T2602" s="9"/>
      <c r="U2602" s="9"/>
      <c r="V2602" s="12"/>
    </row>
    <row r="2603" spans="17:22">
      <c r="Q2603" s="9"/>
      <c r="R2603" s="9"/>
      <c r="S2603" s="9"/>
      <c r="T2603" s="9"/>
      <c r="U2603" s="9"/>
      <c r="V2603" s="12"/>
    </row>
    <row r="2604" spans="17:22">
      <c r="Q2604" s="9"/>
      <c r="R2604" s="9"/>
      <c r="S2604" s="9"/>
      <c r="T2604" s="9"/>
      <c r="U2604" s="9"/>
      <c r="V2604" s="12"/>
    </row>
    <row r="2605" spans="17:22">
      <c r="Q2605" s="9"/>
      <c r="R2605" s="9"/>
      <c r="S2605" s="9"/>
      <c r="T2605" s="9"/>
      <c r="U2605" s="9"/>
      <c r="V2605" s="12"/>
    </row>
    <row r="2606" spans="17:22">
      <c r="Q2606" s="9"/>
      <c r="R2606" s="9"/>
      <c r="S2606" s="9"/>
      <c r="T2606" s="9"/>
      <c r="U2606" s="9"/>
      <c r="V2606" s="12"/>
    </row>
    <row r="2607" spans="17:22">
      <c r="Q2607" s="9"/>
      <c r="R2607" s="9"/>
      <c r="S2607" s="9"/>
      <c r="T2607" s="9"/>
      <c r="U2607" s="9"/>
      <c r="V2607" s="12"/>
    </row>
    <row r="2608" spans="17:22">
      <c r="Q2608" s="9"/>
      <c r="R2608" s="9"/>
      <c r="S2608" s="9"/>
      <c r="T2608" s="9"/>
      <c r="U2608" s="9"/>
      <c r="V2608" s="12"/>
    </row>
    <row r="2609" spans="17:22">
      <c r="Q2609" s="9"/>
      <c r="R2609" s="9"/>
      <c r="S2609" s="9"/>
      <c r="T2609" s="9"/>
      <c r="U2609" s="9"/>
      <c r="V2609" s="12"/>
    </row>
    <row r="2610" spans="17:22">
      <c r="Q2610" s="9"/>
      <c r="R2610" s="9"/>
      <c r="S2610" s="9"/>
      <c r="T2610" s="9"/>
      <c r="U2610" s="9"/>
      <c r="V2610" s="12"/>
    </row>
    <row r="2611" spans="17:22">
      <c r="Q2611" s="9"/>
      <c r="R2611" s="9"/>
      <c r="S2611" s="9"/>
      <c r="T2611" s="9"/>
      <c r="U2611" s="9"/>
      <c r="V2611" s="12"/>
    </row>
    <row r="2612" spans="17:22">
      <c r="Q2612" s="9"/>
      <c r="R2612" s="9"/>
      <c r="S2612" s="9"/>
      <c r="T2612" s="9"/>
      <c r="U2612" s="9"/>
      <c r="V2612" s="12"/>
    </row>
    <row r="2613" spans="17:22">
      <c r="Q2613" s="9"/>
      <c r="R2613" s="9"/>
      <c r="S2613" s="9"/>
      <c r="T2613" s="9"/>
      <c r="U2613" s="9"/>
      <c r="V2613" s="12"/>
    </row>
    <row r="2614" spans="17:22">
      <c r="Q2614" s="9"/>
      <c r="R2614" s="9"/>
      <c r="S2614" s="9"/>
      <c r="T2614" s="9"/>
      <c r="U2614" s="9"/>
      <c r="V2614" s="12"/>
    </row>
    <row r="2615" spans="17:22">
      <c r="Q2615" s="9"/>
      <c r="R2615" s="9"/>
      <c r="S2615" s="9"/>
      <c r="T2615" s="9"/>
      <c r="U2615" s="9"/>
      <c r="V2615" s="12"/>
    </row>
    <row r="2616" spans="17:22">
      <c r="Q2616" s="9"/>
      <c r="R2616" s="9"/>
      <c r="S2616" s="9"/>
      <c r="T2616" s="9"/>
      <c r="U2616" s="9"/>
      <c r="V2616" s="12"/>
    </row>
    <row r="2617" spans="17:22">
      <c r="Q2617" s="9"/>
      <c r="R2617" s="9"/>
      <c r="S2617" s="9"/>
      <c r="T2617" s="9"/>
      <c r="U2617" s="9"/>
      <c r="V2617" s="12"/>
    </row>
    <row r="2618" spans="17:22">
      <c r="Q2618" s="9"/>
      <c r="R2618" s="9"/>
      <c r="S2618" s="9"/>
      <c r="T2618" s="9"/>
      <c r="U2618" s="9"/>
      <c r="V2618" s="12"/>
    </row>
    <row r="2619" spans="17:22">
      <c r="Q2619" s="9"/>
      <c r="R2619" s="9"/>
      <c r="S2619" s="9"/>
      <c r="T2619" s="9"/>
      <c r="U2619" s="9"/>
      <c r="V2619" s="12"/>
    </row>
    <row r="2620" spans="17:22">
      <c r="Q2620" s="9"/>
      <c r="R2620" s="9"/>
      <c r="S2620" s="9"/>
      <c r="T2620" s="9"/>
      <c r="U2620" s="9"/>
      <c r="V2620" s="12"/>
    </row>
    <row r="2621" spans="17:22">
      <c r="Q2621" s="9"/>
      <c r="R2621" s="9"/>
      <c r="S2621" s="9"/>
      <c r="T2621" s="9"/>
      <c r="U2621" s="9"/>
      <c r="V2621" s="12"/>
    </row>
    <row r="2622" spans="17:22">
      <c r="Q2622" s="9"/>
      <c r="R2622" s="9"/>
      <c r="S2622" s="9"/>
      <c r="T2622" s="9"/>
      <c r="U2622" s="9"/>
      <c r="V2622" s="12"/>
    </row>
    <row r="2623" spans="17:22">
      <c r="Q2623" s="9"/>
      <c r="R2623" s="9"/>
      <c r="S2623" s="9"/>
      <c r="T2623" s="9"/>
      <c r="U2623" s="9"/>
      <c r="V2623" s="12"/>
    </row>
    <row r="2624" spans="17:22">
      <c r="Q2624" s="9"/>
      <c r="R2624" s="9"/>
      <c r="S2624" s="9"/>
      <c r="T2624" s="9"/>
      <c r="U2624" s="9"/>
      <c r="V2624" s="12"/>
    </row>
    <row r="2625" spans="17:22">
      <c r="Q2625" s="9"/>
      <c r="R2625" s="9"/>
      <c r="S2625" s="9"/>
      <c r="T2625" s="9"/>
      <c r="U2625" s="9"/>
      <c r="V2625" s="12"/>
    </row>
    <row r="2626" spans="17:22">
      <c r="Q2626" s="9"/>
      <c r="R2626" s="9"/>
      <c r="S2626" s="9"/>
      <c r="T2626" s="9"/>
      <c r="U2626" s="9"/>
      <c r="V2626" s="12"/>
    </row>
    <row r="2627" spans="17:22">
      <c r="Q2627" s="9"/>
      <c r="R2627" s="9"/>
      <c r="S2627" s="9"/>
      <c r="T2627" s="9"/>
      <c r="U2627" s="9"/>
      <c r="V2627" s="12"/>
    </row>
    <row r="2628" spans="17:22">
      <c r="Q2628" s="9"/>
      <c r="R2628" s="9"/>
      <c r="S2628" s="9"/>
      <c r="T2628" s="9"/>
      <c r="U2628" s="9"/>
      <c r="V2628" s="12"/>
    </row>
    <row r="2629" spans="17:22">
      <c r="Q2629" s="9"/>
      <c r="R2629" s="9"/>
      <c r="S2629" s="9"/>
      <c r="T2629" s="9"/>
      <c r="U2629" s="9"/>
      <c r="V2629" s="12"/>
    </row>
    <row r="2630" spans="17:22">
      <c r="Q2630" s="9"/>
      <c r="R2630" s="9"/>
      <c r="S2630" s="9"/>
      <c r="T2630" s="9"/>
      <c r="U2630" s="9"/>
      <c r="V2630" s="12"/>
    </row>
    <row r="2631" spans="17:22">
      <c r="Q2631" s="9"/>
      <c r="R2631" s="9"/>
      <c r="S2631" s="9"/>
      <c r="T2631" s="9"/>
      <c r="U2631" s="9"/>
      <c r="V2631" s="12"/>
    </row>
    <row r="2632" spans="17:22">
      <c r="Q2632" s="9"/>
      <c r="R2632" s="9"/>
      <c r="S2632" s="9"/>
      <c r="T2632" s="9"/>
      <c r="U2632" s="9"/>
      <c r="V2632" s="12"/>
    </row>
    <row r="2633" spans="17:22">
      <c r="Q2633" s="9"/>
      <c r="R2633" s="9"/>
      <c r="S2633" s="9"/>
      <c r="T2633" s="9"/>
      <c r="U2633" s="9"/>
      <c r="V2633" s="12"/>
    </row>
    <row r="2634" spans="17:22">
      <c r="Q2634" s="9"/>
      <c r="R2634" s="9"/>
      <c r="S2634" s="9"/>
      <c r="T2634" s="9"/>
      <c r="U2634" s="9"/>
      <c r="V2634" s="12"/>
    </row>
    <row r="2635" spans="17:22">
      <c r="Q2635" s="9"/>
      <c r="R2635" s="9"/>
      <c r="S2635" s="9"/>
      <c r="T2635" s="9"/>
      <c r="U2635" s="9"/>
      <c r="V2635" s="12"/>
    </row>
    <row r="2636" spans="17:22">
      <c r="Q2636" s="9"/>
      <c r="R2636" s="9"/>
      <c r="S2636" s="9"/>
      <c r="T2636" s="9"/>
      <c r="U2636" s="9"/>
      <c r="V2636" s="12"/>
    </row>
    <row r="2637" spans="17:22">
      <c r="Q2637" s="9"/>
      <c r="R2637" s="9"/>
      <c r="S2637" s="9"/>
      <c r="T2637" s="9"/>
      <c r="U2637" s="9"/>
      <c r="V2637" s="12"/>
    </row>
    <row r="2638" spans="17:22">
      <c r="Q2638" s="9"/>
      <c r="R2638" s="9"/>
      <c r="S2638" s="9"/>
      <c r="T2638" s="9"/>
      <c r="U2638" s="9"/>
      <c r="V2638" s="12"/>
    </row>
    <row r="2639" spans="17:22">
      <c r="Q2639" s="9"/>
      <c r="R2639" s="9"/>
      <c r="S2639" s="9"/>
      <c r="T2639" s="9"/>
      <c r="U2639" s="9"/>
      <c r="V2639" s="12"/>
    </row>
    <row r="2640" spans="17:22">
      <c r="Q2640" s="9"/>
      <c r="R2640" s="9"/>
      <c r="S2640" s="9"/>
      <c r="T2640" s="9"/>
      <c r="U2640" s="9"/>
      <c r="V2640" s="12"/>
    </row>
    <row r="2641" spans="17:22">
      <c r="Q2641" s="9"/>
      <c r="R2641" s="9"/>
      <c r="S2641" s="9"/>
      <c r="T2641" s="9"/>
      <c r="U2641" s="9"/>
      <c r="V2641" s="12"/>
    </row>
    <row r="2642" spans="17:22">
      <c r="Q2642" s="9"/>
      <c r="R2642" s="9"/>
      <c r="S2642" s="9"/>
      <c r="T2642" s="9"/>
      <c r="U2642" s="9"/>
      <c r="V2642" s="12"/>
    </row>
    <row r="2643" spans="17:22">
      <c r="Q2643" s="9"/>
      <c r="R2643" s="9"/>
      <c r="S2643" s="9"/>
      <c r="T2643" s="9"/>
      <c r="U2643" s="9"/>
      <c r="V2643" s="12"/>
    </row>
    <row r="2644" spans="17:22">
      <c r="Q2644" s="9"/>
      <c r="R2644" s="9"/>
      <c r="S2644" s="9"/>
      <c r="T2644" s="9"/>
      <c r="U2644" s="9"/>
      <c r="V2644" s="12"/>
    </row>
    <row r="2645" spans="17:22">
      <c r="Q2645" s="9"/>
      <c r="R2645" s="9"/>
      <c r="S2645" s="9"/>
      <c r="T2645" s="9"/>
      <c r="U2645" s="9"/>
      <c r="V2645" s="12"/>
    </row>
    <row r="2646" spans="17:22">
      <c r="Q2646" s="9"/>
      <c r="R2646" s="9"/>
      <c r="S2646" s="9"/>
      <c r="T2646" s="9"/>
      <c r="U2646" s="9"/>
      <c r="V2646" s="12"/>
    </row>
    <row r="2647" spans="17:22">
      <c r="Q2647" s="9"/>
      <c r="R2647" s="9"/>
      <c r="S2647" s="9"/>
      <c r="T2647" s="9"/>
      <c r="U2647" s="9"/>
      <c r="V2647" s="12"/>
    </row>
    <row r="2648" spans="17:22">
      <c r="Q2648" s="9"/>
      <c r="R2648" s="9"/>
      <c r="S2648" s="9"/>
      <c r="T2648" s="9"/>
      <c r="U2648" s="9"/>
      <c r="V2648" s="12"/>
    </row>
    <row r="2649" spans="17:22">
      <c r="Q2649" s="9"/>
      <c r="R2649" s="9"/>
      <c r="S2649" s="9"/>
      <c r="T2649" s="9"/>
      <c r="U2649" s="9"/>
      <c r="V2649" s="12"/>
    </row>
    <row r="2650" spans="17:22">
      <c r="Q2650" s="9"/>
      <c r="R2650" s="9"/>
      <c r="S2650" s="9"/>
      <c r="T2650" s="9"/>
      <c r="U2650" s="9"/>
      <c r="V2650" s="12"/>
    </row>
    <row r="2651" spans="17:22">
      <c r="Q2651" s="9"/>
      <c r="R2651" s="9"/>
      <c r="S2651" s="9"/>
      <c r="T2651" s="9"/>
      <c r="U2651" s="9"/>
      <c r="V2651" s="12"/>
    </row>
    <row r="2652" spans="17:22">
      <c r="Q2652" s="9"/>
      <c r="R2652" s="9"/>
      <c r="S2652" s="9"/>
      <c r="T2652" s="9"/>
      <c r="U2652" s="9"/>
      <c r="V2652" s="12"/>
    </row>
    <row r="2653" spans="17:22">
      <c r="Q2653" s="9"/>
      <c r="R2653" s="9"/>
      <c r="S2653" s="9"/>
      <c r="T2653" s="9"/>
      <c r="U2653" s="9"/>
      <c r="V2653" s="12"/>
    </row>
    <row r="2654" spans="17:22">
      <c r="Q2654" s="9"/>
      <c r="R2654" s="9"/>
      <c r="S2654" s="9"/>
      <c r="T2654" s="9"/>
      <c r="U2654" s="9"/>
      <c r="V2654" s="12"/>
    </row>
    <row r="2655" spans="17:22">
      <c r="Q2655" s="9"/>
      <c r="R2655" s="9"/>
      <c r="S2655" s="9"/>
      <c r="T2655" s="9"/>
      <c r="U2655" s="9"/>
      <c r="V2655" s="12"/>
    </row>
    <row r="2656" spans="17:22">
      <c r="Q2656" s="9"/>
      <c r="R2656" s="9"/>
      <c r="S2656" s="9"/>
      <c r="T2656" s="9"/>
      <c r="U2656" s="9"/>
      <c r="V2656" s="12"/>
    </row>
    <row r="2657" spans="17:22">
      <c r="Q2657" s="9"/>
      <c r="R2657" s="9"/>
      <c r="S2657" s="9"/>
      <c r="T2657" s="9"/>
      <c r="U2657" s="9"/>
      <c r="V2657" s="12"/>
    </row>
    <row r="2658" spans="17:22">
      <c r="Q2658" s="9"/>
      <c r="R2658" s="9"/>
      <c r="S2658" s="9"/>
      <c r="T2658" s="9"/>
      <c r="U2658" s="9"/>
      <c r="V2658" s="12"/>
    </row>
    <row r="2659" spans="17:22">
      <c r="Q2659" s="9"/>
      <c r="R2659" s="9"/>
      <c r="S2659" s="9"/>
      <c r="T2659" s="9"/>
      <c r="U2659" s="9"/>
      <c r="V2659" s="12"/>
    </row>
    <row r="2660" spans="17:22">
      <c r="Q2660" s="9"/>
      <c r="R2660" s="9"/>
      <c r="S2660" s="9"/>
      <c r="T2660" s="9"/>
      <c r="U2660" s="9"/>
      <c r="V2660" s="12"/>
    </row>
    <row r="2661" spans="17:22">
      <c r="Q2661" s="9"/>
      <c r="R2661" s="9"/>
      <c r="S2661" s="9"/>
      <c r="T2661" s="9"/>
      <c r="U2661" s="9"/>
      <c r="V2661" s="12"/>
    </row>
    <row r="2662" spans="17:22">
      <c r="Q2662" s="9"/>
      <c r="R2662" s="9"/>
      <c r="S2662" s="9"/>
      <c r="T2662" s="9"/>
      <c r="U2662" s="9"/>
      <c r="V2662" s="12"/>
    </row>
    <row r="2663" spans="17:22">
      <c r="Q2663" s="9"/>
      <c r="R2663" s="9"/>
      <c r="S2663" s="9"/>
      <c r="T2663" s="9"/>
      <c r="U2663" s="9"/>
      <c r="V2663" s="12"/>
    </row>
    <row r="2664" spans="17:22">
      <c r="Q2664" s="9"/>
      <c r="R2664" s="9"/>
      <c r="S2664" s="9"/>
      <c r="T2664" s="9"/>
      <c r="U2664" s="9"/>
      <c r="V2664" s="12"/>
    </row>
    <row r="2665" spans="17:22">
      <c r="Q2665" s="9"/>
      <c r="R2665" s="9"/>
      <c r="S2665" s="9"/>
      <c r="T2665" s="9"/>
      <c r="U2665" s="9"/>
      <c r="V2665" s="12"/>
    </row>
    <row r="2666" spans="17:22">
      <c r="Q2666" s="9"/>
      <c r="R2666" s="9"/>
      <c r="S2666" s="9"/>
      <c r="T2666" s="9"/>
      <c r="U2666" s="9"/>
      <c r="V2666" s="12"/>
    </row>
    <row r="2667" spans="17:22">
      <c r="Q2667" s="9"/>
      <c r="R2667" s="9"/>
      <c r="S2667" s="9"/>
      <c r="T2667" s="9"/>
      <c r="U2667" s="9"/>
      <c r="V2667" s="12"/>
    </row>
    <row r="2668" spans="17:22">
      <c r="Q2668" s="9"/>
      <c r="R2668" s="9"/>
      <c r="S2668" s="9"/>
      <c r="T2668" s="9"/>
      <c r="U2668" s="9"/>
      <c r="V2668" s="12"/>
    </row>
    <row r="2669" spans="17:22">
      <c r="Q2669" s="9"/>
      <c r="R2669" s="9"/>
      <c r="S2669" s="9"/>
      <c r="T2669" s="9"/>
      <c r="U2669" s="9"/>
      <c r="V2669" s="12"/>
    </row>
    <row r="2670" spans="17:22">
      <c r="Q2670" s="9"/>
      <c r="R2670" s="9"/>
      <c r="S2670" s="9"/>
      <c r="T2670" s="9"/>
      <c r="U2670" s="9"/>
      <c r="V2670" s="12"/>
    </row>
    <row r="2671" spans="17:22">
      <c r="Q2671" s="9"/>
      <c r="R2671" s="9"/>
      <c r="S2671" s="9"/>
      <c r="T2671" s="9"/>
      <c r="U2671" s="9"/>
      <c r="V2671" s="12"/>
    </row>
    <row r="2672" spans="17:22">
      <c r="Q2672" s="9"/>
      <c r="R2672" s="9"/>
      <c r="S2672" s="9"/>
      <c r="T2672" s="9"/>
      <c r="U2672" s="9"/>
      <c r="V2672" s="12"/>
    </row>
    <row r="2673" spans="17:22">
      <c r="Q2673" s="9"/>
      <c r="R2673" s="9"/>
      <c r="S2673" s="9"/>
      <c r="T2673" s="9"/>
      <c r="U2673" s="9"/>
      <c r="V2673" s="12"/>
    </row>
    <row r="2674" spans="17:22">
      <c r="Q2674" s="9"/>
      <c r="R2674" s="9"/>
      <c r="S2674" s="9"/>
      <c r="T2674" s="9"/>
      <c r="U2674" s="9"/>
      <c r="V2674" s="12"/>
    </row>
    <row r="2675" spans="17:22">
      <c r="Q2675" s="9"/>
      <c r="R2675" s="9"/>
      <c r="S2675" s="9"/>
      <c r="T2675" s="9"/>
      <c r="U2675" s="9"/>
      <c r="V2675" s="12"/>
    </row>
    <row r="2676" spans="17:22">
      <c r="Q2676" s="9"/>
      <c r="R2676" s="9"/>
      <c r="S2676" s="9"/>
      <c r="T2676" s="9"/>
      <c r="U2676" s="9"/>
      <c r="V2676" s="12"/>
    </row>
    <row r="2677" spans="17:22">
      <c r="Q2677" s="9"/>
      <c r="R2677" s="9"/>
      <c r="S2677" s="9"/>
      <c r="T2677" s="9"/>
      <c r="U2677" s="9"/>
      <c r="V2677" s="12"/>
    </row>
    <row r="2678" spans="17:22">
      <c r="Q2678" s="9"/>
      <c r="R2678" s="9"/>
      <c r="S2678" s="9"/>
      <c r="T2678" s="9"/>
      <c r="U2678" s="9"/>
      <c r="V2678" s="12"/>
    </row>
    <row r="2679" spans="17:22">
      <c r="Q2679" s="9"/>
      <c r="R2679" s="9"/>
      <c r="S2679" s="9"/>
      <c r="T2679" s="9"/>
      <c r="U2679" s="9"/>
      <c r="V2679" s="12"/>
    </row>
    <row r="2680" spans="17:22">
      <c r="Q2680" s="9"/>
      <c r="R2680" s="9"/>
      <c r="S2680" s="9"/>
      <c r="T2680" s="9"/>
      <c r="U2680" s="9"/>
      <c r="V2680" s="12"/>
    </row>
    <row r="2681" spans="17:22">
      <c r="Q2681" s="9"/>
      <c r="R2681" s="9"/>
      <c r="S2681" s="9"/>
      <c r="T2681" s="9"/>
      <c r="U2681" s="9"/>
      <c r="V2681" s="12"/>
    </row>
    <row r="2682" spans="17:22">
      <c r="Q2682" s="9"/>
      <c r="R2682" s="9"/>
      <c r="S2682" s="9"/>
      <c r="T2682" s="9"/>
      <c r="U2682" s="9"/>
      <c r="V2682" s="12"/>
    </row>
    <row r="2683" spans="17:22">
      <c r="Q2683" s="9"/>
      <c r="R2683" s="9"/>
      <c r="S2683" s="9"/>
      <c r="T2683" s="9"/>
      <c r="U2683" s="9"/>
      <c r="V2683" s="12"/>
    </row>
    <row r="2684" spans="17:22">
      <c r="Q2684" s="9"/>
      <c r="R2684" s="9"/>
      <c r="S2684" s="9"/>
      <c r="T2684" s="9"/>
      <c r="U2684" s="9"/>
      <c r="V2684" s="12"/>
    </row>
    <row r="2685" spans="17:22">
      <c r="Q2685" s="9"/>
      <c r="R2685" s="9"/>
      <c r="S2685" s="9"/>
      <c r="T2685" s="9"/>
      <c r="U2685" s="9"/>
      <c r="V2685" s="12"/>
    </row>
    <row r="2686" spans="17:22">
      <c r="Q2686" s="9"/>
      <c r="R2686" s="9"/>
      <c r="S2686" s="9"/>
      <c r="T2686" s="9"/>
      <c r="U2686" s="9"/>
      <c r="V2686" s="12"/>
    </row>
    <row r="2687" spans="17:22">
      <c r="Q2687" s="9"/>
      <c r="R2687" s="9"/>
      <c r="S2687" s="9"/>
      <c r="T2687" s="9"/>
      <c r="U2687" s="9"/>
      <c r="V2687" s="12"/>
    </row>
    <row r="2688" spans="17:22">
      <c r="Q2688" s="9"/>
      <c r="R2688" s="9"/>
      <c r="S2688" s="9"/>
      <c r="T2688" s="9"/>
      <c r="U2688" s="9"/>
      <c r="V2688" s="12"/>
    </row>
    <row r="2689" spans="17:22">
      <c r="Q2689" s="9"/>
      <c r="R2689" s="9"/>
      <c r="S2689" s="9"/>
      <c r="T2689" s="9"/>
      <c r="U2689" s="9"/>
      <c r="V2689" s="12"/>
    </row>
    <row r="2690" spans="17:22">
      <c r="Q2690" s="9"/>
      <c r="R2690" s="9"/>
      <c r="S2690" s="9"/>
      <c r="T2690" s="9"/>
      <c r="U2690" s="9"/>
      <c r="V2690" s="12"/>
    </row>
    <row r="2691" spans="17:22">
      <c r="Q2691" s="9"/>
      <c r="R2691" s="9"/>
      <c r="S2691" s="9"/>
      <c r="T2691" s="9"/>
      <c r="U2691" s="9"/>
      <c r="V2691" s="12"/>
    </row>
    <row r="2692" spans="17:22">
      <c r="Q2692" s="9"/>
      <c r="R2692" s="9"/>
      <c r="S2692" s="9"/>
      <c r="T2692" s="9"/>
      <c r="U2692" s="9"/>
      <c r="V2692" s="12"/>
    </row>
    <row r="2693" spans="17:22">
      <c r="Q2693" s="9"/>
      <c r="R2693" s="9"/>
      <c r="S2693" s="9"/>
      <c r="T2693" s="9"/>
      <c r="U2693" s="9"/>
      <c r="V2693" s="12"/>
    </row>
    <row r="2694" spans="17:22">
      <c r="Q2694" s="9"/>
      <c r="R2694" s="9"/>
      <c r="S2694" s="9"/>
      <c r="T2694" s="9"/>
      <c r="U2694" s="9"/>
      <c r="V2694" s="12"/>
    </row>
    <row r="2695" spans="17:22">
      <c r="Q2695" s="9"/>
      <c r="R2695" s="9"/>
      <c r="S2695" s="9"/>
      <c r="T2695" s="9"/>
      <c r="U2695" s="9"/>
      <c r="V2695" s="12"/>
    </row>
    <row r="2696" spans="17:22">
      <c r="Q2696" s="9"/>
      <c r="R2696" s="9"/>
      <c r="S2696" s="9"/>
      <c r="T2696" s="9"/>
      <c r="U2696" s="9"/>
      <c r="V2696" s="12"/>
    </row>
    <row r="2697" spans="17:22">
      <c r="Q2697" s="9"/>
      <c r="R2697" s="9"/>
      <c r="S2697" s="9"/>
      <c r="T2697" s="9"/>
      <c r="U2697" s="9"/>
      <c r="V2697" s="12"/>
    </row>
    <row r="2698" spans="17:22">
      <c r="Q2698" s="9"/>
      <c r="R2698" s="9"/>
      <c r="S2698" s="9"/>
      <c r="T2698" s="9"/>
      <c r="U2698" s="9"/>
      <c r="V2698" s="12"/>
    </row>
    <row r="2699" spans="17:22">
      <c r="Q2699" s="9"/>
      <c r="R2699" s="9"/>
      <c r="S2699" s="9"/>
      <c r="T2699" s="9"/>
      <c r="U2699" s="9"/>
      <c r="V2699" s="12"/>
    </row>
    <row r="2700" spans="17:22">
      <c r="Q2700" s="9"/>
      <c r="R2700" s="9"/>
      <c r="S2700" s="9"/>
      <c r="T2700" s="9"/>
      <c r="U2700" s="9"/>
      <c r="V2700" s="12"/>
    </row>
    <row r="2701" spans="17:22">
      <c r="Q2701" s="9"/>
      <c r="R2701" s="9"/>
      <c r="S2701" s="9"/>
      <c r="T2701" s="9"/>
      <c r="U2701" s="9"/>
      <c r="V2701" s="12"/>
    </row>
    <row r="2702" spans="17:22">
      <c r="Q2702" s="9"/>
      <c r="R2702" s="9"/>
      <c r="S2702" s="9"/>
      <c r="T2702" s="9"/>
      <c r="U2702" s="9"/>
      <c r="V2702" s="12"/>
    </row>
    <row r="2703" spans="17:22">
      <c r="Q2703" s="9"/>
      <c r="R2703" s="9"/>
      <c r="S2703" s="9"/>
      <c r="T2703" s="9"/>
      <c r="U2703" s="9"/>
      <c r="V2703" s="12"/>
    </row>
    <row r="2704" spans="17:22">
      <c r="Q2704" s="9"/>
      <c r="R2704" s="9"/>
      <c r="S2704" s="9"/>
      <c r="T2704" s="9"/>
      <c r="U2704" s="9"/>
      <c r="V2704" s="12"/>
    </row>
    <row r="2705" spans="17:22">
      <c r="Q2705" s="9"/>
      <c r="R2705" s="9"/>
      <c r="S2705" s="9"/>
      <c r="T2705" s="9"/>
      <c r="U2705" s="9"/>
      <c r="V2705" s="12"/>
    </row>
    <row r="2706" spans="17:22">
      <c r="Q2706" s="9"/>
      <c r="R2706" s="9"/>
      <c r="S2706" s="9"/>
      <c r="T2706" s="9"/>
      <c r="U2706" s="9"/>
      <c r="V2706" s="12"/>
    </row>
    <row r="2707" spans="17:22">
      <c r="Q2707" s="9"/>
      <c r="R2707" s="9"/>
      <c r="S2707" s="9"/>
      <c r="T2707" s="9"/>
      <c r="U2707" s="9"/>
      <c r="V2707" s="12"/>
    </row>
    <row r="2708" spans="17:22">
      <c r="Q2708" s="9"/>
      <c r="R2708" s="9"/>
      <c r="S2708" s="9"/>
      <c r="T2708" s="9"/>
      <c r="U2708" s="9"/>
      <c r="V2708" s="12"/>
    </row>
    <row r="2709" spans="17:22">
      <c r="Q2709" s="9"/>
      <c r="R2709" s="9"/>
      <c r="S2709" s="9"/>
      <c r="T2709" s="9"/>
      <c r="U2709" s="9"/>
      <c r="V2709" s="12"/>
    </row>
    <row r="2710" spans="17:22">
      <c r="Q2710" s="9"/>
      <c r="R2710" s="9"/>
      <c r="S2710" s="9"/>
      <c r="T2710" s="9"/>
      <c r="U2710" s="9"/>
      <c r="V2710" s="12"/>
    </row>
    <row r="2711" spans="17:22">
      <c r="Q2711" s="9"/>
      <c r="R2711" s="9"/>
      <c r="S2711" s="9"/>
      <c r="T2711" s="9"/>
      <c r="U2711" s="9"/>
      <c r="V2711" s="12"/>
    </row>
    <row r="2712" spans="17:22">
      <c r="Q2712" s="9"/>
      <c r="R2712" s="9"/>
      <c r="S2712" s="9"/>
      <c r="T2712" s="9"/>
      <c r="U2712" s="9"/>
      <c r="V2712" s="12"/>
    </row>
    <row r="2713" spans="17:22">
      <c r="Q2713" s="9"/>
      <c r="R2713" s="9"/>
      <c r="S2713" s="9"/>
      <c r="T2713" s="9"/>
      <c r="U2713" s="9"/>
      <c r="V2713" s="12"/>
    </row>
    <row r="2714" spans="17:22">
      <c r="Q2714" s="9"/>
      <c r="R2714" s="9"/>
      <c r="S2714" s="9"/>
      <c r="T2714" s="9"/>
      <c r="U2714" s="9"/>
      <c r="V2714" s="12"/>
    </row>
    <row r="2715" spans="17:22">
      <c r="Q2715" s="9"/>
      <c r="R2715" s="9"/>
      <c r="S2715" s="9"/>
      <c r="T2715" s="9"/>
      <c r="U2715" s="9"/>
      <c r="V2715" s="12"/>
    </row>
    <row r="2716" spans="17:22">
      <c r="Q2716" s="9"/>
      <c r="R2716" s="9"/>
      <c r="S2716" s="9"/>
      <c r="T2716" s="9"/>
      <c r="U2716" s="9"/>
      <c r="V2716" s="12"/>
    </row>
    <row r="2717" spans="17:22">
      <c r="Q2717" s="9"/>
      <c r="R2717" s="9"/>
      <c r="S2717" s="9"/>
      <c r="T2717" s="9"/>
      <c r="U2717" s="9"/>
      <c r="V2717" s="12"/>
    </row>
    <row r="2718" spans="17:22">
      <c r="Q2718" s="9"/>
      <c r="R2718" s="9"/>
      <c r="S2718" s="9"/>
      <c r="T2718" s="9"/>
      <c r="U2718" s="9"/>
      <c r="V2718" s="12"/>
    </row>
    <row r="2719" spans="17:22">
      <c r="Q2719" s="9"/>
      <c r="R2719" s="9"/>
      <c r="S2719" s="9"/>
      <c r="T2719" s="9"/>
      <c r="U2719" s="9"/>
      <c r="V2719" s="12"/>
    </row>
    <row r="2720" spans="17:22">
      <c r="Q2720" s="9"/>
      <c r="R2720" s="9"/>
      <c r="S2720" s="9"/>
      <c r="T2720" s="9"/>
      <c r="U2720" s="9"/>
      <c r="V2720" s="12"/>
    </row>
    <row r="2721" spans="17:22">
      <c r="Q2721" s="9"/>
      <c r="R2721" s="9"/>
      <c r="S2721" s="9"/>
      <c r="T2721" s="9"/>
      <c r="U2721" s="9"/>
      <c r="V2721" s="12"/>
    </row>
    <row r="2722" spans="17:22">
      <c r="Q2722" s="9"/>
      <c r="R2722" s="9"/>
      <c r="S2722" s="9"/>
      <c r="T2722" s="9"/>
      <c r="U2722" s="9"/>
      <c r="V2722" s="12"/>
    </row>
    <row r="2723" spans="17:22">
      <c r="Q2723" s="9"/>
      <c r="R2723" s="9"/>
      <c r="S2723" s="9"/>
      <c r="T2723" s="9"/>
      <c r="U2723" s="9"/>
      <c r="V2723" s="12"/>
    </row>
    <row r="2724" spans="17:22">
      <c r="Q2724" s="9"/>
      <c r="R2724" s="9"/>
      <c r="S2724" s="9"/>
      <c r="T2724" s="9"/>
      <c r="U2724" s="9"/>
      <c r="V2724" s="12"/>
    </row>
    <row r="2725" spans="17:22">
      <c r="Q2725" s="9"/>
      <c r="R2725" s="9"/>
      <c r="S2725" s="9"/>
      <c r="T2725" s="9"/>
      <c r="U2725" s="9"/>
      <c r="V2725" s="12"/>
    </row>
    <row r="2726" spans="17:22">
      <c r="Q2726" s="9"/>
      <c r="R2726" s="9"/>
      <c r="S2726" s="9"/>
      <c r="T2726" s="9"/>
      <c r="U2726" s="9"/>
      <c r="V2726" s="12"/>
    </row>
    <row r="2727" spans="17:22">
      <c r="Q2727" s="9"/>
      <c r="R2727" s="9"/>
      <c r="S2727" s="9"/>
      <c r="T2727" s="9"/>
      <c r="U2727" s="9"/>
      <c r="V2727" s="12"/>
    </row>
    <row r="2728" spans="17:22">
      <c r="Q2728" s="9"/>
      <c r="R2728" s="9"/>
      <c r="S2728" s="9"/>
      <c r="T2728" s="9"/>
      <c r="U2728" s="9"/>
      <c r="V2728" s="12"/>
    </row>
    <row r="2729" spans="17:22">
      <c r="Q2729" s="9"/>
      <c r="R2729" s="9"/>
      <c r="S2729" s="9"/>
      <c r="T2729" s="9"/>
      <c r="U2729" s="9"/>
      <c r="V2729" s="12"/>
    </row>
    <row r="2730" spans="17:22">
      <c r="Q2730" s="9"/>
      <c r="R2730" s="9"/>
      <c r="S2730" s="9"/>
      <c r="T2730" s="9"/>
      <c r="U2730" s="9"/>
      <c r="V2730" s="12"/>
    </row>
    <row r="2731" spans="17:22">
      <c r="Q2731" s="9"/>
      <c r="R2731" s="9"/>
      <c r="S2731" s="9"/>
      <c r="T2731" s="9"/>
      <c r="U2731" s="9"/>
      <c r="V2731" s="12"/>
    </row>
    <row r="2732" spans="17:22">
      <c r="Q2732" s="9"/>
      <c r="R2732" s="9"/>
      <c r="S2732" s="9"/>
      <c r="T2732" s="9"/>
      <c r="U2732" s="9"/>
      <c r="V2732" s="12"/>
    </row>
    <row r="2733" spans="17:22">
      <c r="Q2733" s="9"/>
      <c r="R2733" s="9"/>
      <c r="S2733" s="9"/>
      <c r="T2733" s="9"/>
      <c r="U2733" s="9"/>
      <c r="V2733" s="12"/>
    </row>
    <row r="2734" spans="17:22">
      <c r="Q2734" s="9"/>
      <c r="R2734" s="9"/>
      <c r="S2734" s="9"/>
      <c r="T2734" s="9"/>
      <c r="U2734" s="9"/>
      <c r="V2734" s="12"/>
    </row>
    <row r="2735" spans="17:22">
      <c r="Q2735" s="9"/>
      <c r="R2735" s="9"/>
      <c r="S2735" s="9"/>
      <c r="T2735" s="9"/>
      <c r="U2735" s="9"/>
      <c r="V2735" s="12"/>
    </row>
    <row r="2736" spans="17:22">
      <c r="Q2736" s="9"/>
      <c r="R2736" s="9"/>
      <c r="S2736" s="9"/>
      <c r="T2736" s="9"/>
      <c r="U2736" s="9"/>
      <c r="V2736" s="12"/>
    </row>
    <row r="2737" spans="17:22">
      <c r="Q2737" s="9"/>
      <c r="R2737" s="9"/>
      <c r="S2737" s="9"/>
      <c r="T2737" s="9"/>
      <c r="U2737" s="9"/>
      <c r="V2737" s="12"/>
    </row>
    <row r="2738" spans="17:22">
      <c r="Q2738" s="9"/>
      <c r="R2738" s="9"/>
      <c r="S2738" s="9"/>
      <c r="T2738" s="9"/>
      <c r="U2738" s="9"/>
      <c r="V2738" s="12"/>
    </row>
    <row r="2739" spans="17:22">
      <c r="Q2739" s="9"/>
      <c r="R2739" s="9"/>
      <c r="S2739" s="9"/>
      <c r="T2739" s="9"/>
      <c r="U2739" s="9"/>
      <c r="V2739" s="12"/>
    </row>
    <row r="2740" spans="17:22">
      <c r="Q2740" s="9"/>
      <c r="R2740" s="9"/>
      <c r="S2740" s="9"/>
      <c r="T2740" s="9"/>
      <c r="U2740" s="9"/>
      <c r="V2740" s="12"/>
    </row>
    <row r="2741" spans="17:22">
      <c r="Q2741" s="9"/>
      <c r="R2741" s="9"/>
      <c r="S2741" s="9"/>
      <c r="T2741" s="9"/>
      <c r="U2741" s="9"/>
      <c r="V2741" s="12"/>
    </row>
    <row r="2742" spans="17:22">
      <c r="Q2742" s="9"/>
      <c r="R2742" s="9"/>
      <c r="S2742" s="9"/>
      <c r="T2742" s="9"/>
      <c r="U2742" s="9"/>
      <c r="V2742" s="12"/>
    </row>
    <row r="2743" spans="17:22">
      <c r="Q2743" s="9"/>
      <c r="R2743" s="9"/>
      <c r="S2743" s="9"/>
      <c r="T2743" s="9"/>
      <c r="U2743" s="9"/>
      <c r="V2743" s="12"/>
    </row>
    <row r="2744" spans="17:22">
      <c r="Q2744" s="9"/>
      <c r="R2744" s="9"/>
      <c r="S2744" s="9"/>
      <c r="T2744" s="9"/>
      <c r="U2744" s="9"/>
      <c r="V2744" s="12"/>
    </row>
    <row r="2745" spans="17:22">
      <c r="Q2745" s="9"/>
      <c r="R2745" s="9"/>
      <c r="S2745" s="9"/>
      <c r="T2745" s="9"/>
      <c r="U2745" s="9"/>
      <c r="V2745" s="12"/>
    </row>
    <row r="2746" spans="17:22">
      <c r="Q2746" s="9"/>
      <c r="R2746" s="9"/>
      <c r="S2746" s="9"/>
      <c r="T2746" s="9"/>
      <c r="U2746" s="9"/>
      <c r="V2746" s="12"/>
    </row>
    <row r="2747" spans="17:22">
      <c r="Q2747" s="9"/>
      <c r="R2747" s="9"/>
      <c r="S2747" s="9"/>
      <c r="T2747" s="9"/>
      <c r="U2747" s="9"/>
      <c r="V2747" s="12"/>
    </row>
    <row r="2748" spans="17:22">
      <c r="Q2748" s="9"/>
      <c r="R2748" s="9"/>
      <c r="S2748" s="9"/>
      <c r="T2748" s="9"/>
      <c r="U2748" s="9"/>
      <c r="V2748" s="12"/>
    </row>
    <row r="2749" spans="17:22">
      <c r="Q2749" s="9"/>
      <c r="R2749" s="9"/>
      <c r="S2749" s="9"/>
      <c r="T2749" s="9"/>
      <c r="U2749" s="9"/>
      <c r="V2749" s="12"/>
    </row>
    <row r="2750" spans="17:22">
      <c r="Q2750" s="9"/>
      <c r="R2750" s="9"/>
      <c r="S2750" s="9"/>
      <c r="T2750" s="9"/>
      <c r="U2750" s="9"/>
      <c r="V2750" s="12"/>
    </row>
    <row r="2751" spans="17:22">
      <c r="Q2751" s="9"/>
      <c r="R2751" s="9"/>
      <c r="S2751" s="9"/>
      <c r="T2751" s="9"/>
      <c r="U2751" s="9"/>
      <c r="V2751" s="12"/>
    </row>
    <row r="2752" spans="17:22">
      <c r="Q2752" s="9"/>
      <c r="R2752" s="9"/>
      <c r="S2752" s="9"/>
      <c r="T2752" s="9"/>
      <c r="U2752" s="9"/>
      <c r="V2752" s="12"/>
    </row>
    <row r="2753" spans="17:22">
      <c r="Q2753" s="9"/>
      <c r="R2753" s="9"/>
      <c r="S2753" s="9"/>
      <c r="T2753" s="9"/>
      <c r="U2753" s="9"/>
      <c r="V2753" s="12"/>
    </row>
    <row r="2754" spans="17:22">
      <c r="Q2754" s="9"/>
      <c r="R2754" s="9"/>
      <c r="S2754" s="9"/>
      <c r="T2754" s="9"/>
      <c r="U2754" s="9"/>
      <c r="V2754" s="12"/>
    </row>
    <row r="2755" spans="17:22">
      <c r="Q2755" s="9"/>
      <c r="R2755" s="9"/>
      <c r="S2755" s="9"/>
      <c r="T2755" s="9"/>
      <c r="U2755" s="9"/>
      <c r="V2755" s="12"/>
    </row>
    <row r="2756" spans="17:22">
      <c r="Q2756" s="9"/>
      <c r="R2756" s="9"/>
      <c r="S2756" s="9"/>
      <c r="T2756" s="9"/>
      <c r="U2756" s="9"/>
      <c r="V2756" s="12"/>
    </row>
    <row r="2757" spans="17:22">
      <c r="Q2757" s="9"/>
      <c r="R2757" s="9"/>
      <c r="S2757" s="9"/>
      <c r="T2757" s="9"/>
      <c r="U2757" s="9"/>
      <c r="V2757" s="12"/>
    </row>
    <row r="2758" spans="17:22">
      <c r="Q2758" s="9"/>
      <c r="R2758" s="9"/>
      <c r="S2758" s="9"/>
      <c r="T2758" s="9"/>
      <c r="U2758" s="9"/>
      <c r="V2758" s="12"/>
    </row>
    <row r="2759" spans="17:22">
      <c r="Q2759" s="9"/>
      <c r="R2759" s="9"/>
      <c r="S2759" s="9"/>
      <c r="T2759" s="9"/>
      <c r="U2759" s="9"/>
      <c r="V2759" s="12"/>
    </row>
    <row r="2760" spans="17:22">
      <c r="Q2760" s="9"/>
      <c r="R2760" s="9"/>
      <c r="S2760" s="9"/>
      <c r="T2760" s="9"/>
      <c r="U2760" s="9"/>
      <c r="V2760" s="12"/>
    </row>
    <row r="2761" spans="17:22">
      <c r="Q2761" s="9"/>
      <c r="R2761" s="9"/>
      <c r="S2761" s="9"/>
      <c r="T2761" s="9"/>
      <c r="U2761" s="9"/>
      <c r="V2761" s="12"/>
    </row>
    <row r="2762" spans="17:22">
      <c r="Q2762" s="9"/>
      <c r="R2762" s="9"/>
      <c r="S2762" s="9"/>
      <c r="T2762" s="9"/>
      <c r="U2762" s="9"/>
      <c r="V2762" s="12"/>
    </row>
    <row r="2763" spans="17:22">
      <c r="Q2763" s="9"/>
      <c r="R2763" s="9"/>
      <c r="S2763" s="9"/>
      <c r="T2763" s="9"/>
      <c r="U2763" s="9"/>
      <c r="V2763" s="12"/>
    </row>
    <row r="2764" spans="17:22">
      <c r="Q2764" s="9"/>
      <c r="R2764" s="9"/>
      <c r="S2764" s="9"/>
      <c r="T2764" s="9"/>
      <c r="U2764" s="9"/>
      <c r="V2764" s="12"/>
    </row>
    <row r="2765" spans="17:22">
      <c r="Q2765" s="9"/>
      <c r="R2765" s="9"/>
      <c r="S2765" s="9"/>
      <c r="T2765" s="9"/>
      <c r="U2765" s="9"/>
      <c r="V2765" s="12"/>
    </row>
    <row r="2766" spans="17:22">
      <c r="Q2766" s="9"/>
      <c r="R2766" s="9"/>
      <c r="S2766" s="9"/>
      <c r="T2766" s="9"/>
      <c r="U2766" s="9"/>
      <c r="V2766" s="12"/>
    </row>
    <row r="2767" spans="17:22">
      <c r="Q2767" s="9"/>
      <c r="R2767" s="9"/>
      <c r="S2767" s="9"/>
      <c r="T2767" s="9"/>
      <c r="U2767" s="9"/>
      <c r="V2767" s="12"/>
    </row>
    <row r="2768" spans="17:22">
      <c r="Q2768" s="9"/>
      <c r="R2768" s="9"/>
      <c r="S2768" s="9"/>
      <c r="T2768" s="9"/>
      <c r="U2768" s="9"/>
      <c r="V2768" s="12"/>
    </row>
    <row r="2769" spans="17:22">
      <c r="Q2769" s="9"/>
      <c r="R2769" s="9"/>
      <c r="S2769" s="9"/>
      <c r="T2769" s="9"/>
      <c r="U2769" s="9"/>
      <c r="V2769" s="12"/>
    </row>
    <row r="2770" spans="17:22">
      <c r="Q2770" s="9"/>
      <c r="R2770" s="9"/>
      <c r="S2770" s="9"/>
      <c r="T2770" s="9"/>
      <c r="U2770" s="9"/>
      <c r="V2770" s="12"/>
    </row>
    <row r="2771" spans="17:22">
      <c r="Q2771" s="9"/>
      <c r="R2771" s="9"/>
      <c r="S2771" s="9"/>
      <c r="T2771" s="9"/>
      <c r="U2771" s="9"/>
      <c r="V2771" s="12"/>
    </row>
    <row r="2772" spans="17:22">
      <c r="Q2772" s="9"/>
      <c r="R2772" s="9"/>
      <c r="S2772" s="9"/>
      <c r="T2772" s="9"/>
      <c r="U2772" s="9"/>
      <c r="V2772" s="12"/>
    </row>
    <row r="2773" spans="17:22">
      <c r="Q2773" s="9"/>
      <c r="R2773" s="9"/>
      <c r="S2773" s="9"/>
      <c r="T2773" s="9"/>
      <c r="U2773" s="9"/>
      <c r="V2773" s="12"/>
    </row>
    <row r="2774" spans="17:22">
      <c r="Q2774" s="9"/>
      <c r="R2774" s="9"/>
      <c r="S2774" s="9"/>
      <c r="T2774" s="9"/>
      <c r="U2774" s="9"/>
      <c r="V2774" s="12"/>
    </row>
    <row r="2775" spans="17:22">
      <c r="Q2775" s="9"/>
      <c r="R2775" s="9"/>
      <c r="S2775" s="9"/>
      <c r="T2775" s="9"/>
      <c r="U2775" s="9"/>
      <c r="V2775" s="12"/>
    </row>
    <row r="2776" spans="17:22">
      <c r="Q2776" s="9"/>
      <c r="R2776" s="9"/>
      <c r="S2776" s="9"/>
      <c r="T2776" s="9"/>
      <c r="U2776" s="9"/>
      <c r="V2776" s="12"/>
    </row>
    <row r="2777" spans="17:22">
      <c r="Q2777" s="9"/>
      <c r="R2777" s="9"/>
      <c r="S2777" s="9"/>
      <c r="T2777" s="9"/>
      <c r="U2777" s="9"/>
      <c r="V2777" s="12"/>
    </row>
    <row r="2778" spans="17:22">
      <c r="Q2778" s="9"/>
      <c r="R2778" s="9"/>
      <c r="S2778" s="9"/>
      <c r="T2778" s="9"/>
      <c r="U2778" s="9"/>
      <c r="V2778" s="12"/>
    </row>
    <row r="2779" spans="17:22">
      <c r="Q2779" s="9"/>
      <c r="R2779" s="9"/>
      <c r="S2779" s="9"/>
      <c r="T2779" s="9"/>
      <c r="U2779" s="9"/>
      <c r="V2779" s="12"/>
    </row>
    <row r="2780" spans="17:22">
      <c r="Q2780" s="9"/>
      <c r="R2780" s="9"/>
      <c r="S2780" s="9"/>
      <c r="T2780" s="9"/>
      <c r="U2780" s="9"/>
      <c r="V2780" s="12"/>
    </row>
    <row r="2781" spans="17:22">
      <c r="Q2781" s="9"/>
      <c r="R2781" s="9"/>
      <c r="S2781" s="9"/>
      <c r="T2781" s="9"/>
      <c r="U2781" s="9"/>
      <c r="V2781" s="12"/>
    </row>
    <row r="2782" spans="17:22">
      <c r="Q2782" s="9"/>
      <c r="R2782" s="9"/>
      <c r="S2782" s="9"/>
      <c r="T2782" s="9"/>
      <c r="U2782" s="9"/>
      <c r="V2782" s="12"/>
    </row>
    <row r="2783" spans="17:22">
      <c r="Q2783" s="9"/>
      <c r="R2783" s="9"/>
      <c r="S2783" s="9"/>
      <c r="T2783" s="9"/>
      <c r="U2783" s="9"/>
      <c r="V2783" s="12"/>
    </row>
    <row r="2784" spans="17:22">
      <c r="Q2784" s="9"/>
      <c r="R2784" s="9"/>
      <c r="S2784" s="9"/>
      <c r="T2784" s="9"/>
      <c r="U2784" s="9"/>
      <c r="V2784" s="12"/>
    </row>
    <row r="2785" spans="17:22">
      <c r="Q2785" s="9"/>
      <c r="R2785" s="9"/>
      <c r="S2785" s="9"/>
      <c r="T2785" s="9"/>
      <c r="U2785" s="9"/>
      <c r="V2785" s="12"/>
    </row>
    <row r="2786" spans="17:22">
      <c r="Q2786" s="9"/>
      <c r="R2786" s="9"/>
      <c r="S2786" s="9"/>
      <c r="T2786" s="9"/>
      <c r="U2786" s="9"/>
      <c r="V2786" s="12"/>
    </row>
    <row r="2787" spans="17:22">
      <c r="Q2787" s="9"/>
      <c r="R2787" s="9"/>
      <c r="S2787" s="9"/>
      <c r="T2787" s="9"/>
      <c r="U2787" s="9"/>
      <c r="V2787" s="12"/>
    </row>
    <row r="2788" spans="17:22">
      <c r="Q2788" s="9"/>
      <c r="R2788" s="9"/>
      <c r="S2788" s="9"/>
      <c r="T2788" s="9"/>
      <c r="U2788" s="9"/>
      <c r="V2788" s="12"/>
    </row>
    <row r="2789" spans="17:22">
      <c r="Q2789" s="9"/>
      <c r="R2789" s="9"/>
      <c r="S2789" s="9"/>
      <c r="T2789" s="9"/>
      <c r="U2789" s="9"/>
      <c r="V2789" s="12"/>
    </row>
    <row r="2790" spans="17:22">
      <c r="Q2790" s="9"/>
      <c r="R2790" s="9"/>
      <c r="S2790" s="9"/>
      <c r="T2790" s="9"/>
      <c r="U2790" s="9"/>
      <c r="V2790" s="12"/>
    </row>
    <row r="2791" spans="17:22">
      <c r="Q2791" s="9"/>
      <c r="R2791" s="9"/>
      <c r="S2791" s="9"/>
      <c r="T2791" s="9"/>
      <c r="U2791" s="9"/>
      <c r="V2791" s="12"/>
    </row>
    <row r="2792" spans="17:22">
      <c r="Q2792" s="9"/>
      <c r="R2792" s="9"/>
      <c r="S2792" s="9"/>
      <c r="T2792" s="9"/>
      <c r="U2792" s="9"/>
      <c r="V2792" s="12"/>
    </row>
    <row r="2793" spans="17:22">
      <c r="Q2793" s="9"/>
      <c r="R2793" s="9"/>
      <c r="S2793" s="9"/>
      <c r="T2793" s="9"/>
      <c r="U2793" s="9"/>
      <c r="V2793" s="12"/>
    </row>
    <row r="2794" spans="17:22">
      <c r="Q2794" s="9"/>
      <c r="R2794" s="9"/>
      <c r="S2794" s="9"/>
      <c r="T2794" s="9"/>
      <c r="U2794" s="9"/>
      <c r="V2794" s="12"/>
    </row>
    <row r="2795" spans="17:22">
      <c r="Q2795" s="9"/>
      <c r="R2795" s="9"/>
      <c r="S2795" s="9"/>
      <c r="T2795" s="9"/>
      <c r="U2795" s="9"/>
      <c r="V2795" s="12"/>
    </row>
    <row r="2796" spans="17:22">
      <c r="Q2796" s="9"/>
      <c r="R2796" s="9"/>
      <c r="S2796" s="9"/>
      <c r="T2796" s="9"/>
      <c r="U2796" s="9"/>
      <c r="V2796" s="12"/>
    </row>
    <row r="2797" spans="17:22">
      <c r="Q2797" s="9"/>
      <c r="R2797" s="9"/>
      <c r="S2797" s="9"/>
      <c r="T2797" s="9"/>
      <c r="U2797" s="9"/>
      <c r="V2797" s="12"/>
    </row>
    <row r="2798" spans="17:22">
      <c r="Q2798" s="9"/>
      <c r="R2798" s="9"/>
      <c r="S2798" s="9"/>
      <c r="T2798" s="9"/>
      <c r="U2798" s="9"/>
      <c r="V2798" s="12"/>
    </row>
    <row r="2799" spans="17:22">
      <c r="Q2799" s="9"/>
      <c r="R2799" s="9"/>
      <c r="S2799" s="9"/>
      <c r="T2799" s="9"/>
      <c r="U2799" s="9"/>
      <c r="V2799" s="12"/>
    </row>
    <row r="2800" spans="17:22">
      <c r="Q2800" s="9"/>
      <c r="R2800" s="9"/>
      <c r="S2800" s="9"/>
      <c r="T2800" s="9"/>
      <c r="U2800" s="9"/>
      <c r="V2800" s="12"/>
    </row>
    <row r="2801" spans="17:22">
      <c r="Q2801" s="9"/>
      <c r="R2801" s="9"/>
      <c r="S2801" s="9"/>
      <c r="T2801" s="9"/>
      <c r="U2801" s="9"/>
      <c r="V2801" s="12"/>
    </row>
    <row r="2802" spans="17:22">
      <c r="Q2802" s="9"/>
      <c r="R2802" s="9"/>
      <c r="S2802" s="9"/>
      <c r="T2802" s="9"/>
      <c r="U2802" s="9"/>
      <c r="V2802" s="12"/>
    </row>
    <row r="2803" spans="17:22">
      <c r="Q2803" s="9"/>
      <c r="R2803" s="9"/>
      <c r="S2803" s="9"/>
      <c r="T2803" s="9"/>
      <c r="U2803" s="9"/>
      <c r="V2803" s="12"/>
    </row>
    <row r="2804" spans="17:22">
      <c r="Q2804" s="9"/>
      <c r="R2804" s="9"/>
      <c r="S2804" s="9"/>
      <c r="T2804" s="9"/>
      <c r="U2804" s="9"/>
      <c r="V2804" s="12"/>
    </row>
    <row r="2805" spans="17:22">
      <c r="Q2805" s="9"/>
      <c r="R2805" s="9"/>
      <c r="S2805" s="9"/>
      <c r="T2805" s="9"/>
      <c r="U2805" s="9"/>
      <c r="V2805" s="12"/>
    </row>
    <row r="2806" spans="17:22">
      <c r="Q2806" s="9"/>
      <c r="R2806" s="9"/>
      <c r="S2806" s="9"/>
      <c r="T2806" s="9"/>
      <c r="U2806" s="9"/>
      <c r="V2806" s="12"/>
    </row>
    <row r="2807" spans="17:22">
      <c r="Q2807" s="9"/>
      <c r="R2807" s="9"/>
      <c r="S2807" s="9"/>
      <c r="T2807" s="9"/>
      <c r="U2807" s="9"/>
      <c r="V2807" s="12"/>
    </row>
    <row r="2808" spans="17:22">
      <c r="Q2808" s="9"/>
      <c r="R2808" s="9"/>
      <c r="S2808" s="9"/>
      <c r="T2808" s="9"/>
      <c r="U2808" s="9"/>
      <c r="V2808" s="12"/>
    </row>
    <row r="2809" spans="17:22">
      <c r="Q2809" s="9"/>
      <c r="R2809" s="9"/>
      <c r="S2809" s="9"/>
      <c r="T2809" s="9"/>
      <c r="U2809" s="9"/>
      <c r="V2809" s="12"/>
    </row>
    <row r="2810" spans="17:22">
      <c r="Q2810" s="9"/>
      <c r="R2810" s="9"/>
      <c r="S2810" s="9"/>
      <c r="T2810" s="9"/>
      <c r="U2810" s="9"/>
      <c r="V2810" s="12"/>
    </row>
    <row r="2811" spans="17:22">
      <c r="Q2811" s="9"/>
      <c r="R2811" s="9"/>
      <c r="S2811" s="9"/>
      <c r="T2811" s="9"/>
      <c r="U2811" s="9"/>
      <c r="V2811" s="12"/>
    </row>
    <row r="2812" spans="17:22">
      <c r="Q2812" s="9"/>
      <c r="R2812" s="9"/>
      <c r="S2812" s="9"/>
      <c r="T2812" s="9"/>
      <c r="U2812" s="9"/>
      <c r="V2812" s="12"/>
    </row>
    <row r="2813" spans="17:22">
      <c r="Q2813" s="9"/>
      <c r="R2813" s="9"/>
      <c r="S2813" s="9"/>
      <c r="T2813" s="9"/>
      <c r="U2813" s="9"/>
      <c r="V2813" s="12"/>
    </row>
    <row r="2814" spans="17:22">
      <c r="Q2814" s="9"/>
      <c r="R2814" s="9"/>
      <c r="S2814" s="9"/>
      <c r="T2814" s="9"/>
      <c r="U2814" s="9"/>
      <c r="V2814" s="12"/>
    </row>
    <row r="2815" spans="17:22">
      <c r="Q2815" s="9"/>
      <c r="R2815" s="9"/>
      <c r="S2815" s="9"/>
      <c r="T2815" s="9"/>
      <c r="U2815" s="9"/>
      <c r="V2815" s="12"/>
    </row>
    <row r="2816" spans="17:22">
      <c r="Q2816" s="9"/>
      <c r="R2816" s="9"/>
      <c r="S2816" s="9"/>
      <c r="T2816" s="9"/>
      <c r="U2816" s="9"/>
      <c r="V2816" s="12"/>
    </row>
    <row r="2817" spans="17:22">
      <c r="Q2817" s="9"/>
      <c r="R2817" s="9"/>
      <c r="S2817" s="9"/>
      <c r="T2817" s="9"/>
      <c r="U2817" s="9"/>
      <c r="V2817" s="12"/>
    </row>
    <row r="2818" spans="17:22">
      <c r="Q2818" s="9"/>
      <c r="R2818" s="9"/>
      <c r="S2818" s="9"/>
      <c r="T2818" s="9"/>
      <c r="U2818" s="9"/>
      <c r="V2818" s="12"/>
    </row>
    <row r="2819" spans="17:22">
      <c r="Q2819" s="9"/>
      <c r="R2819" s="9"/>
      <c r="S2819" s="9"/>
      <c r="T2819" s="9"/>
      <c r="U2819" s="9"/>
      <c r="V2819" s="12"/>
    </row>
    <row r="2820" spans="17:22">
      <c r="Q2820" s="9"/>
      <c r="R2820" s="9"/>
      <c r="S2820" s="9"/>
      <c r="T2820" s="9"/>
      <c r="U2820" s="9"/>
      <c r="V2820" s="12"/>
    </row>
    <row r="2821" spans="17:22">
      <c r="Q2821" s="9"/>
      <c r="R2821" s="9"/>
      <c r="S2821" s="9"/>
      <c r="T2821" s="9"/>
      <c r="U2821" s="9"/>
      <c r="V2821" s="12"/>
    </row>
    <row r="2822" spans="17:22">
      <c r="Q2822" s="9"/>
      <c r="R2822" s="9"/>
      <c r="S2822" s="9"/>
      <c r="T2822" s="9"/>
      <c r="U2822" s="9"/>
      <c r="V2822" s="12"/>
    </row>
    <row r="2823" spans="17:22">
      <c r="Q2823" s="9"/>
      <c r="R2823" s="9"/>
      <c r="S2823" s="9"/>
      <c r="T2823" s="9"/>
      <c r="U2823" s="9"/>
      <c r="V2823" s="12"/>
    </row>
    <row r="2824" spans="17:22">
      <c r="Q2824" s="9"/>
      <c r="R2824" s="9"/>
      <c r="S2824" s="9"/>
      <c r="T2824" s="9"/>
      <c r="U2824" s="9"/>
      <c r="V2824" s="12"/>
    </row>
    <row r="2825" spans="17:22">
      <c r="Q2825" s="9"/>
      <c r="R2825" s="9"/>
      <c r="S2825" s="9"/>
      <c r="T2825" s="9"/>
      <c r="U2825" s="9"/>
      <c r="V2825" s="12"/>
    </row>
    <row r="2826" spans="17:22">
      <c r="Q2826" s="9"/>
      <c r="R2826" s="9"/>
      <c r="S2826" s="9"/>
      <c r="T2826" s="9"/>
      <c r="U2826" s="9"/>
      <c r="V2826" s="12"/>
    </row>
    <row r="2827" spans="17:22">
      <c r="Q2827" s="9"/>
      <c r="R2827" s="9"/>
      <c r="S2827" s="9"/>
      <c r="T2827" s="9"/>
      <c r="U2827" s="9"/>
      <c r="V2827" s="12"/>
    </row>
    <row r="2828" spans="17:22">
      <c r="Q2828" s="9"/>
      <c r="R2828" s="9"/>
      <c r="S2828" s="9"/>
      <c r="T2828" s="9"/>
      <c r="U2828" s="9"/>
      <c r="V2828" s="12"/>
    </row>
    <row r="2829" spans="17:22">
      <c r="Q2829" s="9"/>
      <c r="R2829" s="9"/>
      <c r="S2829" s="9"/>
      <c r="T2829" s="9"/>
      <c r="U2829" s="9"/>
      <c r="V2829" s="12"/>
    </row>
    <row r="2830" spans="17:22">
      <c r="Q2830" s="9"/>
      <c r="R2830" s="9"/>
      <c r="S2830" s="9"/>
      <c r="T2830" s="9"/>
      <c r="U2830" s="9"/>
      <c r="V2830" s="12"/>
    </row>
    <row r="2831" spans="17:22">
      <c r="Q2831" s="9"/>
      <c r="R2831" s="9"/>
      <c r="S2831" s="9"/>
      <c r="T2831" s="9"/>
      <c r="U2831" s="9"/>
      <c r="V2831" s="12"/>
    </row>
    <row r="2832" spans="17:22">
      <c r="Q2832" s="9"/>
      <c r="R2832" s="9"/>
      <c r="S2832" s="9"/>
      <c r="T2832" s="9"/>
      <c r="U2832" s="9"/>
      <c r="V2832" s="12"/>
    </row>
    <row r="2833" spans="17:22">
      <c r="Q2833" s="9"/>
      <c r="R2833" s="9"/>
      <c r="S2833" s="9"/>
      <c r="T2833" s="9"/>
      <c r="U2833" s="9"/>
      <c r="V2833" s="12"/>
    </row>
    <row r="2834" spans="17:22">
      <c r="Q2834" s="9"/>
      <c r="R2834" s="9"/>
      <c r="S2834" s="9"/>
      <c r="T2834" s="9"/>
      <c r="U2834" s="9"/>
      <c r="V2834" s="12"/>
    </row>
    <row r="2835" spans="17:22">
      <c r="Q2835" s="9"/>
      <c r="R2835" s="9"/>
      <c r="S2835" s="9"/>
      <c r="T2835" s="9"/>
      <c r="U2835" s="9"/>
      <c r="V2835" s="12"/>
    </row>
    <row r="2836" spans="17:22">
      <c r="Q2836" s="9"/>
      <c r="R2836" s="9"/>
      <c r="S2836" s="9"/>
      <c r="T2836" s="9"/>
      <c r="U2836" s="9"/>
      <c r="V2836" s="12"/>
    </row>
    <row r="2837" spans="17:22">
      <c r="Q2837" s="9"/>
      <c r="R2837" s="9"/>
      <c r="S2837" s="9"/>
      <c r="T2837" s="9"/>
      <c r="U2837" s="9"/>
      <c r="V2837" s="12"/>
    </row>
    <row r="2838" spans="17:22">
      <c r="Q2838" s="9"/>
      <c r="R2838" s="9"/>
      <c r="S2838" s="9"/>
      <c r="T2838" s="9"/>
      <c r="U2838" s="9"/>
      <c r="V2838" s="12"/>
    </row>
    <row r="2839" spans="17:22">
      <c r="Q2839" s="9"/>
      <c r="R2839" s="9"/>
      <c r="S2839" s="9"/>
      <c r="T2839" s="9"/>
      <c r="U2839" s="9"/>
      <c r="V2839" s="12"/>
    </row>
    <row r="2840" spans="17:22">
      <c r="Q2840" s="9"/>
      <c r="R2840" s="9"/>
      <c r="S2840" s="9"/>
      <c r="T2840" s="9"/>
      <c r="U2840" s="9"/>
      <c r="V2840" s="12"/>
    </row>
    <row r="2841" spans="17:22">
      <c r="Q2841" s="9"/>
      <c r="R2841" s="9"/>
      <c r="S2841" s="9"/>
      <c r="T2841" s="9"/>
      <c r="U2841" s="9"/>
      <c r="V2841" s="12"/>
    </row>
    <row r="2842" spans="17:22">
      <c r="Q2842" s="9"/>
      <c r="R2842" s="9"/>
      <c r="S2842" s="9"/>
      <c r="T2842" s="9"/>
      <c r="U2842" s="9"/>
      <c r="V2842" s="12"/>
    </row>
    <row r="2843" spans="17:22">
      <c r="Q2843" s="9"/>
      <c r="R2843" s="9"/>
      <c r="S2843" s="9"/>
      <c r="T2843" s="9"/>
      <c r="U2843" s="9"/>
      <c r="V2843" s="12"/>
    </row>
    <row r="2844" spans="17:22">
      <c r="Q2844" s="9"/>
      <c r="R2844" s="9"/>
      <c r="S2844" s="9"/>
      <c r="T2844" s="9"/>
      <c r="U2844" s="9"/>
      <c r="V2844" s="12"/>
    </row>
    <row r="2845" spans="17:22">
      <c r="Q2845" s="9"/>
      <c r="R2845" s="9"/>
      <c r="S2845" s="9"/>
      <c r="T2845" s="9"/>
      <c r="U2845" s="9"/>
      <c r="V2845" s="12"/>
    </row>
    <row r="2846" spans="17:22">
      <c r="Q2846" s="9"/>
      <c r="R2846" s="9"/>
      <c r="S2846" s="9"/>
      <c r="T2846" s="9"/>
      <c r="U2846" s="9"/>
      <c r="V2846" s="12"/>
    </row>
    <row r="2847" spans="17:22">
      <c r="Q2847" s="9"/>
      <c r="R2847" s="9"/>
      <c r="S2847" s="9"/>
      <c r="T2847" s="9"/>
      <c r="U2847" s="9"/>
      <c r="V2847" s="12"/>
    </row>
    <row r="2848" spans="17:22">
      <c r="Q2848" s="9"/>
      <c r="R2848" s="9"/>
      <c r="S2848" s="9"/>
      <c r="T2848" s="9"/>
      <c r="U2848" s="9"/>
      <c r="V2848" s="12"/>
    </row>
    <row r="2849" spans="17:22">
      <c r="Q2849" s="9"/>
      <c r="R2849" s="9"/>
      <c r="S2849" s="9"/>
      <c r="T2849" s="9"/>
      <c r="U2849" s="9"/>
      <c r="V2849" s="12"/>
    </row>
    <row r="2850" spans="17:22">
      <c r="Q2850" s="9"/>
      <c r="R2850" s="9"/>
      <c r="S2850" s="9"/>
      <c r="T2850" s="9"/>
      <c r="U2850" s="9"/>
      <c r="V2850" s="12"/>
    </row>
    <row r="2851" spans="17:22">
      <c r="Q2851" s="9"/>
      <c r="R2851" s="9"/>
      <c r="S2851" s="9"/>
      <c r="T2851" s="9"/>
      <c r="U2851" s="9"/>
      <c r="V2851" s="12"/>
    </row>
    <row r="2852" spans="17:22">
      <c r="Q2852" s="9"/>
      <c r="R2852" s="9"/>
      <c r="S2852" s="9"/>
      <c r="T2852" s="9"/>
      <c r="U2852" s="9"/>
      <c r="V2852" s="12"/>
    </row>
    <row r="2853" spans="17:22">
      <c r="Q2853" s="9"/>
      <c r="R2853" s="9"/>
      <c r="S2853" s="9"/>
      <c r="T2853" s="9"/>
      <c r="U2853" s="9"/>
      <c r="V2853" s="12"/>
    </row>
    <row r="2854" spans="17:22">
      <c r="Q2854" s="9"/>
      <c r="R2854" s="9"/>
      <c r="S2854" s="9"/>
      <c r="T2854" s="9"/>
      <c r="U2854" s="9"/>
      <c r="V2854" s="12"/>
    </row>
    <row r="2855" spans="17:22">
      <c r="Q2855" s="9"/>
      <c r="R2855" s="9"/>
      <c r="S2855" s="9"/>
      <c r="T2855" s="9"/>
      <c r="U2855" s="9"/>
      <c r="V2855" s="12"/>
    </row>
    <row r="2856" spans="17:22">
      <c r="Q2856" s="9"/>
      <c r="R2856" s="9"/>
      <c r="S2856" s="9"/>
      <c r="T2856" s="9"/>
      <c r="U2856" s="9"/>
      <c r="V2856" s="12"/>
    </row>
    <row r="2857" spans="17:22">
      <c r="Q2857" s="9"/>
      <c r="R2857" s="9"/>
      <c r="S2857" s="9"/>
      <c r="T2857" s="9"/>
      <c r="U2857" s="9"/>
      <c r="V2857" s="12"/>
    </row>
    <row r="2858" spans="17:22">
      <c r="Q2858" s="9"/>
      <c r="R2858" s="9"/>
      <c r="S2858" s="9"/>
      <c r="T2858" s="9"/>
      <c r="U2858" s="9"/>
      <c r="V2858" s="12"/>
    </row>
    <row r="2859" spans="17:22">
      <c r="Q2859" s="9"/>
      <c r="R2859" s="9"/>
      <c r="S2859" s="9"/>
      <c r="T2859" s="9"/>
      <c r="U2859" s="9"/>
      <c r="V2859" s="12"/>
    </row>
    <row r="2860" spans="17:22">
      <c r="Q2860" s="9"/>
      <c r="R2860" s="9"/>
      <c r="S2860" s="9"/>
      <c r="T2860" s="9"/>
      <c r="U2860" s="9"/>
      <c r="V2860" s="12"/>
    </row>
    <row r="2861" spans="17:22">
      <c r="Q2861" s="9"/>
      <c r="R2861" s="9"/>
      <c r="S2861" s="9"/>
      <c r="T2861" s="9"/>
      <c r="U2861" s="9"/>
      <c r="V2861" s="12"/>
    </row>
    <row r="2862" spans="17:22">
      <c r="Q2862" s="9"/>
      <c r="R2862" s="9"/>
      <c r="S2862" s="9"/>
      <c r="T2862" s="9"/>
      <c r="U2862" s="9"/>
      <c r="V2862" s="12"/>
    </row>
    <row r="2863" spans="17:22">
      <c r="Q2863" s="9"/>
      <c r="R2863" s="9"/>
      <c r="S2863" s="9"/>
      <c r="T2863" s="9"/>
      <c r="U2863" s="9"/>
      <c r="V2863" s="12"/>
    </row>
    <row r="2864" spans="17:22">
      <c r="Q2864" s="9"/>
      <c r="R2864" s="9"/>
      <c r="S2864" s="9"/>
      <c r="T2864" s="9"/>
      <c r="U2864" s="9"/>
      <c r="V2864" s="12"/>
    </row>
    <row r="2865" spans="17:22">
      <c r="Q2865" s="9"/>
      <c r="R2865" s="9"/>
      <c r="S2865" s="9"/>
      <c r="T2865" s="9"/>
      <c r="U2865" s="9"/>
      <c r="V2865" s="12"/>
    </row>
    <row r="2866" spans="17:22">
      <c r="Q2866" s="9"/>
      <c r="R2866" s="9"/>
      <c r="S2866" s="9"/>
      <c r="T2866" s="9"/>
      <c r="U2866" s="9"/>
      <c r="V2866" s="12"/>
    </row>
    <row r="2867" spans="17:22">
      <c r="Q2867" s="9"/>
      <c r="R2867" s="9"/>
      <c r="S2867" s="9"/>
      <c r="T2867" s="9"/>
      <c r="U2867" s="9"/>
      <c r="V2867" s="12"/>
    </row>
    <row r="2868" spans="17:22">
      <c r="Q2868" s="9"/>
      <c r="R2868" s="9"/>
      <c r="S2868" s="9"/>
      <c r="T2868" s="9"/>
      <c r="U2868" s="9"/>
      <c r="V2868" s="12"/>
    </row>
    <row r="2869" spans="17:22">
      <c r="Q2869" s="9"/>
      <c r="R2869" s="9"/>
      <c r="S2869" s="9"/>
      <c r="T2869" s="9"/>
      <c r="U2869" s="9"/>
      <c r="V2869" s="12"/>
    </row>
    <row r="2870" spans="17:22">
      <c r="Q2870" s="9"/>
      <c r="R2870" s="9"/>
      <c r="S2870" s="9"/>
      <c r="T2870" s="9"/>
      <c r="U2870" s="9"/>
      <c r="V2870" s="12"/>
    </row>
    <row r="2871" spans="17:22">
      <c r="Q2871" s="9"/>
      <c r="R2871" s="9"/>
      <c r="S2871" s="9"/>
      <c r="T2871" s="9"/>
      <c r="U2871" s="9"/>
      <c r="V2871" s="12"/>
    </row>
    <row r="2872" spans="17:22">
      <c r="Q2872" s="9"/>
      <c r="R2872" s="9"/>
      <c r="S2872" s="9"/>
      <c r="T2872" s="9"/>
      <c r="U2872" s="9"/>
      <c r="V2872" s="12"/>
    </row>
    <row r="2873" spans="17:22">
      <c r="Q2873" s="9"/>
      <c r="R2873" s="9"/>
      <c r="S2873" s="9"/>
      <c r="T2873" s="9"/>
      <c r="U2873" s="9"/>
      <c r="V2873" s="12"/>
    </row>
    <row r="2874" spans="17:22">
      <c r="Q2874" s="9"/>
      <c r="R2874" s="9"/>
      <c r="S2874" s="9"/>
      <c r="T2874" s="9"/>
      <c r="U2874" s="9"/>
      <c r="V2874" s="12"/>
    </row>
    <row r="2875" spans="17:22">
      <c r="Q2875" s="9"/>
      <c r="R2875" s="9"/>
      <c r="S2875" s="9"/>
      <c r="T2875" s="9"/>
      <c r="U2875" s="9"/>
      <c r="V2875" s="12"/>
    </row>
    <row r="2876" spans="17:22">
      <c r="Q2876" s="9"/>
      <c r="R2876" s="9"/>
      <c r="S2876" s="9"/>
      <c r="T2876" s="9"/>
      <c r="U2876" s="9"/>
      <c r="V2876" s="12"/>
    </row>
    <row r="2877" spans="17:22">
      <c r="Q2877" s="9"/>
      <c r="R2877" s="9"/>
      <c r="S2877" s="9"/>
      <c r="T2877" s="9"/>
      <c r="U2877" s="9"/>
      <c r="V2877" s="12"/>
    </row>
    <row r="2878" spans="17:22">
      <c r="Q2878" s="9"/>
      <c r="R2878" s="9"/>
      <c r="S2878" s="9"/>
      <c r="T2878" s="9"/>
      <c r="U2878" s="9"/>
      <c r="V2878" s="12"/>
    </row>
    <row r="2879" spans="17:22">
      <c r="Q2879" s="9"/>
      <c r="R2879" s="9"/>
      <c r="S2879" s="9"/>
      <c r="T2879" s="9"/>
      <c r="U2879" s="9"/>
      <c r="V2879" s="12"/>
    </row>
    <row r="2880" spans="17:22">
      <c r="Q2880" s="9"/>
      <c r="R2880" s="9"/>
      <c r="S2880" s="9"/>
      <c r="T2880" s="9"/>
      <c r="U2880" s="9"/>
      <c r="V2880" s="12"/>
    </row>
    <row r="2881" spans="17:22">
      <c r="Q2881" s="9"/>
      <c r="R2881" s="9"/>
      <c r="S2881" s="9"/>
      <c r="T2881" s="9"/>
      <c r="U2881" s="9"/>
      <c r="V2881" s="12"/>
    </row>
    <row r="2882" spans="17:22">
      <c r="Q2882" s="9"/>
      <c r="R2882" s="9"/>
      <c r="S2882" s="9"/>
      <c r="T2882" s="9"/>
      <c r="U2882" s="9"/>
      <c r="V2882" s="12"/>
    </row>
    <row r="2883" spans="17:22">
      <c r="Q2883" s="9"/>
      <c r="R2883" s="9"/>
      <c r="S2883" s="9"/>
      <c r="T2883" s="9"/>
      <c r="U2883" s="9"/>
      <c r="V2883" s="12"/>
    </row>
    <row r="2884" spans="17:22">
      <c r="Q2884" s="9"/>
      <c r="R2884" s="9"/>
      <c r="S2884" s="9"/>
      <c r="T2884" s="9"/>
      <c r="U2884" s="9"/>
      <c r="V2884" s="12"/>
    </row>
    <row r="2885" spans="17:22">
      <c r="Q2885" s="9"/>
      <c r="R2885" s="9"/>
      <c r="S2885" s="9"/>
      <c r="T2885" s="9"/>
      <c r="U2885" s="9"/>
      <c r="V2885" s="12"/>
    </row>
    <row r="2886" spans="17:22">
      <c r="Q2886" s="9"/>
      <c r="R2886" s="9"/>
      <c r="S2886" s="9"/>
      <c r="T2886" s="9"/>
      <c r="U2886" s="9"/>
      <c r="V2886" s="12"/>
    </row>
    <row r="2887" spans="17:22">
      <c r="Q2887" s="9"/>
      <c r="R2887" s="9"/>
      <c r="S2887" s="9"/>
      <c r="T2887" s="9"/>
      <c r="U2887" s="9"/>
      <c r="V2887" s="12"/>
    </row>
    <row r="2888" spans="17:22">
      <c r="Q2888" s="9"/>
      <c r="R2888" s="9"/>
      <c r="S2888" s="9"/>
      <c r="T2888" s="9"/>
      <c r="U2888" s="9"/>
      <c r="V2888" s="12"/>
    </row>
    <row r="2889" spans="17:22">
      <c r="Q2889" s="9"/>
      <c r="R2889" s="9"/>
      <c r="S2889" s="9"/>
      <c r="T2889" s="9"/>
      <c r="U2889" s="9"/>
      <c r="V2889" s="12"/>
    </row>
    <row r="2890" spans="17:22">
      <c r="Q2890" s="9"/>
      <c r="R2890" s="9"/>
      <c r="S2890" s="9"/>
      <c r="T2890" s="9"/>
      <c r="U2890" s="9"/>
      <c r="V2890" s="12"/>
    </row>
    <row r="2891" spans="17:22">
      <c r="Q2891" s="9"/>
      <c r="R2891" s="9"/>
      <c r="S2891" s="9"/>
      <c r="T2891" s="9"/>
      <c r="U2891" s="9"/>
      <c r="V2891" s="12"/>
    </row>
    <row r="2892" spans="17:22">
      <c r="Q2892" s="9"/>
      <c r="R2892" s="9"/>
      <c r="S2892" s="9"/>
      <c r="T2892" s="9"/>
      <c r="U2892" s="9"/>
      <c r="V2892" s="12"/>
    </row>
    <row r="2893" spans="17:22">
      <c r="Q2893" s="9"/>
      <c r="R2893" s="9"/>
      <c r="S2893" s="9"/>
      <c r="T2893" s="9"/>
      <c r="U2893" s="9"/>
      <c r="V2893" s="12"/>
    </row>
    <row r="2894" spans="17:22">
      <c r="Q2894" s="9"/>
      <c r="R2894" s="9"/>
      <c r="S2894" s="9"/>
      <c r="T2894" s="9"/>
      <c r="U2894" s="9"/>
      <c r="V2894" s="12"/>
    </row>
    <row r="2895" spans="17:22">
      <c r="Q2895" s="9"/>
      <c r="R2895" s="9"/>
      <c r="S2895" s="9"/>
      <c r="T2895" s="9"/>
      <c r="U2895" s="9"/>
      <c r="V2895" s="12"/>
    </row>
    <row r="2896" spans="17:22">
      <c r="Q2896" s="9"/>
      <c r="R2896" s="9"/>
      <c r="S2896" s="9"/>
      <c r="T2896" s="9"/>
      <c r="U2896" s="9"/>
      <c r="V2896" s="12"/>
    </row>
    <row r="2897" spans="17:22">
      <c r="Q2897" s="9"/>
      <c r="R2897" s="9"/>
      <c r="S2897" s="9"/>
      <c r="T2897" s="9"/>
      <c r="U2897" s="9"/>
      <c r="V2897" s="12"/>
    </row>
    <row r="2898" spans="17:22">
      <c r="Q2898" s="9"/>
      <c r="R2898" s="9"/>
      <c r="S2898" s="9"/>
      <c r="T2898" s="9"/>
      <c r="U2898" s="9"/>
      <c r="V2898" s="12"/>
    </row>
    <row r="2899" spans="17:22">
      <c r="Q2899" s="9"/>
      <c r="R2899" s="9"/>
      <c r="S2899" s="9"/>
      <c r="T2899" s="9"/>
      <c r="U2899" s="9"/>
      <c r="V2899" s="12"/>
    </row>
    <row r="2900" spans="17:22">
      <c r="Q2900" s="9"/>
      <c r="R2900" s="9"/>
      <c r="S2900" s="9"/>
      <c r="T2900" s="9"/>
      <c r="U2900" s="9"/>
      <c r="V2900" s="12"/>
    </row>
    <row r="2901" spans="17:22">
      <c r="Q2901" s="9"/>
      <c r="R2901" s="9"/>
      <c r="S2901" s="9"/>
      <c r="T2901" s="9"/>
      <c r="U2901" s="9"/>
      <c r="V2901" s="12"/>
    </row>
    <row r="2902" spans="17:22">
      <c r="Q2902" s="9"/>
      <c r="R2902" s="9"/>
      <c r="S2902" s="9"/>
      <c r="T2902" s="9"/>
      <c r="U2902" s="9"/>
      <c r="V2902" s="12"/>
    </row>
    <row r="2903" spans="17:22">
      <c r="Q2903" s="9"/>
      <c r="R2903" s="9"/>
      <c r="S2903" s="9"/>
      <c r="T2903" s="9"/>
      <c r="U2903" s="9"/>
      <c r="V2903" s="12"/>
    </row>
    <row r="2904" spans="17:22">
      <c r="Q2904" s="9"/>
      <c r="R2904" s="9"/>
      <c r="S2904" s="9"/>
      <c r="T2904" s="9"/>
      <c r="U2904" s="9"/>
      <c r="V2904" s="12"/>
    </row>
    <row r="2905" spans="17:22">
      <c r="Q2905" s="9"/>
      <c r="R2905" s="9"/>
      <c r="S2905" s="9"/>
      <c r="T2905" s="9"/>
      <c r="U2905" s="9"/>
      <c r="V2905" s="12"/>
    </row>
    <row r="2906" spans="17:22">
      <c r="Q2906" s="9"/>
      <c r="R2906" s="9"/>
      <c r="S2906" s="9"/>
      <c r="T2906" s="9"/>
      <c r="U2906" s="9"/>
      <c r="V2906" s="12"/>
    </row>
    <row r="2907" spans="17:22">
      <c r="Q2907" s="9"/>
      <c r="R2907" s="9"/>
      <c r="S2907" s="9"/>
      <c r="T2907" s="9"/>
      <c r="U2907" s="9"/>
      <c r="V2907" s="12"/>
    </row>
    <row r="2908" spans="17:22">
      <c r="Q2908" s="9"/>
      <c r="R2908" s="9"/>
      <c r="S2908" s="9"/>
      <c r="T2908" s="9"/>
      <c r="U2908" s="9"/>
      <c r="V2908" s="12"/>
    </row>
    <row r="2909" spans="17:22">
      <c r="Q2909" s="9"/>
      <c r="R2909" s="9"/>
      <c r="S2909" s="9"/>
      <c r="T2909" s="9"/>
      <c r="U2909" s="9"/>
      <c r="V2909" s="12"/>
    </row>
    <row r="2910" spans="17:22">
      <c r="Q2910" s="9"/>
      <c r="R2910" s="9"/>
      <c r="S2910" s="9"/>
      <c r="T2910" s="9"/>
      <c r="U2910" s="9"/>
      <c r="V2910" s="12"/>
    </row>
    <row r="2911" spans="17:22">
      <c r="Q2911" s="9"/>
      <c r="R2911" s="9"/>
      <c r="S2911" s="9"/>
      <c r="T2911" s="9"/>
      <c r="U2911" s="9"/>
      <c r="V2911" s="12"/>
    </row>
    <row r="2912" spans="17:22">
      <c r="Q2912" s="9"/>
      <c r="R2912" s="9"/>
      <c r="S2912" s="9"/>
      <c r="T2912" s="9"/>
      <c r="U2912" s="9"/>
      <c r="V2912" s="12"/>
    </row>
    <row r="2913" spans="17:22">
      <c r="Q2913" s="9"/>
      <c r="R2913" s="9"/>
      <c r="S2913" s="9"/>
      <c r="T2913" s="9"/>
      <c r="U2913" s="9"/>
      <c r="V2913" s="12"/>
    </row>
    <row r="2914" spans="17:22">
      <c r="Q2914" s="9"/>
      <c r="R2914" s="9"/>
      <c r="S2914" s="9"/>
      <c r="T2914" s="9"/>
      <c r="U2914" s="9"/>
      <c r="V2914" s="12"/>
    </row>
    <row r="2915" spans="17:22">
      <c r="Q2915" s="9"/>
      <c r="R2915" s="9"/>
      <c r="S2915" s="9"/>
      <c r="T2915" s="9"/>
      <c r="U2915" s="9"/>
      <c r="V2915" s="12"/>
    </row>
    <row r="2916" spans="17:22">
      <c r="Q2916" s="9"/>
      <c r="R2916" s="9"/>
      <c r="S2916" s="9"/>
      <c r="T2916" s="9"/>
      <c r="U2916" s="9"/>
      <c r="V2916" s="12"/>
    </row>
    <row r="2917" spans="17:22">
      <c r="Q2917" s="9"/>
      <c r="R2917" s="9"/>
      <c r="S2917" s="9"/>
      <c r="T2917" s="9"/>
      <c r="U2917" s="9"/>
      <c r="V2917" s="12"/>
    </row>
    <row r="2918" spans="17:22">
      <c r="Q2918" s="9"/>
      <c r="R2918" s="9"/>
      <c r="S2918" s="9"/>
      <c r="T2918" s="9"/>
      <c r="U2918" s="9"/>
      <c r="V2918" s="12"/>
    </row>
    <row r="2919" spans="17:22">
      <c r="Q2919" s="9"/>
      <c r="R2919" s="9"/>
      <c r="S2919" s="9"/>
      <c r="T2919" s="9"/>
      <c r="U2919" s="9"/>
      <c r="V2919" s="12"/>
    </row>
    <row r="2920" spans="17:22">
      <c r="Q2920" s="9"/>
      <c r="R2920" s="9"/>
      <c r="S2920" s="9"/>
      <c r="T2920" s="9"/>
      <c r="U2920" s="9"/>
      <c r="V2920" s="12"/>
    </row>
    <row r="2921" spans="17:22">
      <c r="Q2921" s="9"/>
      <c r="R2921" s="9"/>
      <c r="S2921" s="9"/>
      <c r="T2921" s="9"/>
      <c r="U2921" s="9"/>
      <c r="V2921" s="12"/>
    </row>
    <row r="2922" spans="17:22">
      <c r="Q2922" s="9"/>
      <c r="R2922" s="9"/>
      <c r="S2922" s="9"/>
      <c r="T2922" s="9"/>
      <c r="U2922" s="9"/>
      <c r="V2922" s="12"/>
    </row>
    <row r="2923" spans="17:22">
      <c r="Q2923" s="9"/>
      <c r="R2923" s="9"/>
      <c r="S2923" s="9"/>
      <c r="T2923" s="9"/>
      <c r="U2923" s="9"/>
      <c r="V2923" s="12"/>
    </row>
    <row r="2924" spans="17:22">
      <c r="Q2924" s="9"/>
      <c r="R2924" s="9"/>
      <c r="S2924" s="9"/>
      <c r="T2924" s="9"/>
      <c r="U2924" s="9"/>
      <c r="V2924" s="12"/>
    </row>
    <row r="2925" spans="17:22">
      <c r="Q2925" s="9"/>
      <c r="R2925" s="9"/>
      <c r="S2925" s="9"/>
      <c r="T2925" s="9"/>
      <c r="U2925" s="9"/>
      <c r="V2925" s="12"/>
    </row>
    <row r="2926" spans="17:22">
      <c r="Q2926" s="9"/>
      <c r="R2926" s="9"/>
      <c r="S2926" s="9"/>
      <c r="T2926" s="9"/>
      <c r="U2926" s="9"/>
      <c r="V2926" s="12"/>
    </row>
    <row r="2927" spans="17:22">
      <c r="Q2927" s="9"/>
      <c r="R2927" s="9"/>
      <c r="S2927" s="9"/>
      <c r="T2927" s="9"/>
      <c r="U2927" s="9"/>
      <c r="V2927" s="12"/>
    </row>
    <row r="2928" spans="17:22">
      <c r="Q2928" s="9"/>
      <c r="R2928" s="9"/>
      <c r="S2928" s="9"/>
      <c r="T2928" s="9"/>
      <c r="U2928" s="9"/>
      <c r="V2928" s="12"/>
    </row>
    <row r="2929" spans="17:22">
      <c r="Q2929" s="9"/>
      <c r="R2929" s="9"/>
      <c r="S2929" s="9"/>
      <c r="T2929" s="9"/>
      <c r="U2929" s="9"/>
      <c r="V2929" s="12"/>
    </row>
    <row r="2930" spans="17:22">
      <c r="Q2930" s="9"/>
      <c r="R2930" s="9"/>
      <c r="S2930" s="9"/>
      <c r="T2930" s="9"/>
      <c r="U2930" s="9"/>
      <c r="V2930" s="12"/>
    </row>
    <row r="2931" spans="17:22">
      <c r="Q2931" s="9"/>
      <c r="R2931" s="9"/>
      <c r="S2931" s="9"/>
      <c r="T2931" s="9"/>
      <c r="U2931" s="9"/>
      <c r="V2931" s="12"/>
    </row>
    <row r="2932" spans="17:22">
      <c r="Q2932" s="9"/>
      <c r="R2932" s="9"/>
      <c r="S2932" s="9"/>
      <c r="T2932" s="9"/>
      <c r="U2932" s="9"/>
      <c r="V2932" s="12"/>
    </row>
    <row r="2933" spans="17:22">
      <c r="Q2933" s="9"/>
      <c r="R2933" s="9"/>
      <c r="S2933" s="9"/>
      <c r="T2933" s="9"/>
      <c r="U2933" s="9"/>
      <c r="V2933" s="12"/>
    </row>
    <row r="2934" spans="17:22">
      <c r="Q2934" s="9"/>
      <c r="R2934" s="9"/>
      <c r="S2934" s="9"/>
      <c r="T2934" s="9"/>
      <c r="U2934" s="9"/>
      <c r="V2934" s="12"/>
    </row>
    <row r="2935" spans="17:22">
      <c r="Q2935" s="9"/>
      <c r="R2935" s="9"/>
      <c r="S2935" s="9"/>
      <c r="T2935" s="9"/>
      <c r="U2935" s="9"/>
      <c r="V2935" s="12"/>
    </row>
    <row r="2936" spans="17:22">
      <c r="Q2936" s="9"/>
      <c r="R2936" s="9"/>
      <c r="S2936" s="9"/>
      <c r="T2936" s="9"/>
      <c r="U2936" s="9"/>
      <c r="V2936" s="12"/>
    </row>
    <row r="2937" spans="17:22">
      <c r="Q2937" s="9"/>
      <c r="R2937" s="9"/>
      <c r="S2937" s="9"/>
      <c r="T2937" s="9"/>
      <c r="U2937" s="9"/>
      <c r="V2937" s="12"/>
    </row>
    <row r="2938" spans="17:22">
      <c r="Q2938" s="9"/>
      <c r="R2938" s="9"/>
      <c r="S2938" s="9"/>
      <c r="T2938" s="9"/>
      <c r="U2938" s="9"/>
      <c r="V2938" s="12"/>
    </row>
    <row r="2939" spans="17:22">
      <c r="Q2939" s="9"/>
      <c r="R2939" s="9"/>
      <c r="S2939" s="9"/>
      <c r="T2939" s="9"/>
      <c r="U2939" s="9"/>
      <c r="V2939" s="12"/>
    </row>
    <row r="2940" spans="17:22">
      <c r="Q2940" s="9"/>
      <c r="R2940" s="9"/>
      <c r="S2940" s="9"/>
      <c r="T2940" s="9"/>
      <c r="U2940" s="9"/>
      <c r="V2940" s="12"/>
    </row>
    <row r="2941" spans="17:22">
      <c r="Q2941" s="9"/>
      <c r="R2941" s="9"/>
      <c r="S2941" s="9"/>
      <c r="T2941" s="9"/>
      <c r="U2941" s="9"/>
      <c r="V2941" s="12"/>
    </row>
    <row r="2942" spans="17:22">
      <c r="Q2942" s="9"/>
      <c r="R2942" s="9"/>
      <c r="S2942" s="9"/>
      <c r="T2942" s="9"/>
      <c r="U2942" s="9"/>
      <c r="V2942" s="12"/>
    </row>
    <row r="2943" spans="17:22">
      <c r="Q2943" s="9"/>
      <c r="R2943" s="9"/>
      <c r="S2943" s="9"/>
      <c r="T2943" s="9"/>
      <c r="U2943" s="9"/>
      <c r="V2943" s="12"/>
    </row>
    <row r="2944" spans="17:22">
      <c r="Q2944" s="9"/>
      <c r="R2944" s="9"/>
      <c r="S2944" s="9"/>
      <c r="T2944" s="9"/>
      <c r="U2944" s="9"/>
      <c r="V2944" s="12"/>
    </row>
    <row r="2945" spans="17:22">
      <c r="Q2945" s="9"/>
      <c r="R2945" s="9"/>
      <c r="S2945" s="9"/>
      <c r="T2945" s="9"/>
      <c r="U2945" s="9"/>
      <c r="V2945" s="12"/>
    </row>
    <row r="2946" spans="17:22">
      <c r="Q2946" s="9"/>
      <c r="R2946" s="9"/>
      <c r="S2946" s="9"/>
      <c r="T2946" s="9"/>
      <c r="U2946" s="9"/>
      <c r="V2946" s="12"/>
    </row>
    <row r="2947" spans="17:22">
      <c r="Q2947" s="9"/>
      <c r="R2947" s="9"/>
      <c r="S2947" s="9"/>
      <c r="T2947" s="9"/>
      <c r="U2947" s="9"/>
      <c r="V2947" s="12"/>
    </row>
    <row r="2948" spans="17:22">
      <c r="Q2948" s="9"/>
      <c r="R2948" s="9"/>
      <c r="S2948" s="9"/>
      <c r="T2948" s="9"/>
      <c r="U2948" s="9"/>
      <c r="V2948" s="12"/>
    </row>
    <row r="2949" spans="17:22">
      <c r="Q2949" s="9"/>
      <c r="R2949" s="9"/>
      <c r="S2949" s="9"/>
      <c r="T2949" s="9"/>
      <c r="U2949" s="9"/>
      <c r="V2949" s="12"/>
    </row>
    <row r="2950" spans="17:22">
      <c r="Q2950" s="9"/>
      <c r="R2950" s="9"/>
      <c r="S2950" s="9"/>
      <c r="T2950" s="9"/>
      <c r="U2950" s="9"/>
      <c r="V2950" s="12"/>
    </row>
    <row r="2951" spans="17:22">
      <c r="Q2951" s="9"/>
      <c r="R2951" s="9"/>
      <c r="S2951" s="9"/>
      <c r="T2951" s="9"/>
      <c r="U2951" s="9"/>
      <c r="V2951" s="12"/>
    </row>
    <row r="2952" spans="17:22">
      <c r="Q2952" s="9"/>
      <c r="R2952" s="9"/>
      <c r="S2952" s="9"/>
      <c r="T2952" s="9"/>
      <c r="U2952" s="9"/>
      <c r="V2952" s="12"/>
    </row>
    <row r="2953" spans="17:22">
      <c r="Q2953" s="9"/>
      <c r="R2953" s="9"/>
      <c r="S2953" s="9"/>
      <c r="T2953" s="9"/>
      <c r="U2953" s="9"/>
      <c r="V2953" s="12"/>
    </row>
    <row r="2954" spans="17:22">
      <c r="Q2954" s="9"/>
      <c r="R2954" s="9"/>
      <c r="S2954" s="9"/>
      <c r="T2954" s="9"/>
      <c r="U2954" s="9"/>
      <c r="V2954" s="12"/>
    </row>
    <row r="2955" spans="17:22">
      <c r="Q2955" s="9"/>
      <c r="R2955" s="9"/>
      <c r="S2955" s="9"/>
      <c r="T2955" s="9"/>
      <c r="U2955" s="9"/>
      <c r="V2955" s="12"/>
    </row>
    <row r="2956" spans="17:22">
      <c r="Q2956" s="9"/>
      <c r="R2956" s="9"/>
      <c r="S2956" s="9"/>
      <c r="T2956" s="9"/>
      <c r="U2956" s="9"/>
      <c r="V2956" s="12"/>
    </row>
    <row r="2957" spans="17:22">
      <c r="Q2957" s="9"/>
      <c r="R2957" s="9"/>
      <c r="S2957" s="9"/>
      <c r="T2957" s="9"/>
      <c r="U2957" s="9"/>
      <c r="V2957" s="12"/>
    </row>
    <row r="2958" spans="17:22">
      <c r="Q2958" s="9"/>
      <c r="R2958" s="9"/>
      <c r="S2958" s="9"/>
      <c r="T2958" s="9"/>
      <c r="U2958" s="9"/>
      <c r="V2958" s="12"/>
    </row>
    <row r="2959" spans="17:22">
      <c r="Q2959" s="9"/>
      <c r="R2959" s="9"/>
      <c r="S2959" s="9"/>
      <c r="T2959" s="9"/>
      <c r="U2959" s="9"/>
      <c r="V2959" s="12"/>
    </row>
    <row r="2960" spans="17:22">
      <c r="Q2960" s="9"/>
      <c r="R2960" s="9"/>
      <c r="S2960" s="9"/>
      <c r="T2960" s="9"/>
      <c r="U2960" s="9"/>
      <c r="V2960" s="12"/>
    </row>
    <row r="2961" spans="17:22">
      <c r="Q2961" s="9"/>
      <c r="R2961" s="9"/>
      <c r="S2961" s="9"/>
      <c r="T2961" s="9"/>
      <c r="U2961" s="9"/>
      <c r="V2961" s="12"/>
    </row>
    <row r="2962" spans="17:22">
      <c r="Q2962" s="9"/>
      <c r="R2962" s="9"/>
      <c r="S2962" s="9"/>
      <c r="T2962" s="9"/>
      <c r="U2962" s="9"/>
      <c r="V2962" s="12"/>
    </row>
    <row r="2963" spans="17:22">
      <c r="Q2963" s="9"/>
      <c r="R2963" s="9"/>
      <c r="S2963" s="9"/>
      <c r="T2963" s="9"/>
      <c r="U2963" s="9"/>
      <c r="V2963" s="12"/>
    </row>
    <row r="2964" spans="17:22">
      <c r="Q2964" s="9"/>
      <c r="R2964" s="9"/>
      <c r="S2964" s="9"/>
      <c r="T2964" s="9"/>
      <c r="U2964" s="9"/>
      <c r="V2964" s="12"/>
    </row>
    <row r="2965" spans="17:22">
      <c r="Q2965" s="9"/>
      <c r="R2965" s="9"/>
      <c r="S2965" s="9"/>
      <c r="T2965" s="9"/>
      <c r="U2965" s="9"/>
      <c r="V2965" s="12"/>
    </row>
    <row r="2966" spans="17:22">
      <c r="Q2966" s="9"/>
      <c r="R2966" s="9"/>
      <c r="S2966" s="9"/>
      <c r="T2966" s="9"/>
      <c r="U2966" s="9"/>
      <c r="V2966" s="12"/>
    </row>
    <row r="2967" spans="17:22">
      <c r="Q2967" s="9"/>
      <c r="R2967" s="9"/>
      <c r="S2967" s="9"/>
      <c r="T2967" s="9"/>
      <c r="U2967" s="9"/>
      <c r="V2967" s="12"/>
    </row>
    <row r="2968" spans="17:22">
      <c r="Q2968" s="9"/>
      <c r="R2968" s="9"/>
      <c r="S2968" s="9"/>
      <c r="T2968" s="9"/>
      <c r="U2968" s="9"/>
      <c r="V2968" s="12"/>
    </row>
    <row r="2969" spans="17:22">
      <c r="Q2969" s="9"/>
      <c r="R2969" s="9"/>
      <c r="S2969" s="9"/>
      <c r="T2969" s="9"/>
      <c r="U2969" s="9"/>
      <c r="V2969" s="12"/>
    </row>
    <row r="2970" spans="17:22">
      <c r="Q2970" s="9"/>
      <c r="R2970" s="9"/>
      <c r="S2970" s="9"/>
      <c r="T2970" s="9"/>
      <c r="U2970" s="9"/>
      <c r="V2970" s="12"/>
    </row>
    <row r="2971" spans="17:22">
      <c r="Q2971" s="9"/>
      <c r="R2971" s="9"/>
      <c r="S2971" s="9"/>
      <c r="T2971" s="9"/>
      <c r="U2971" s="9"/>
      <c r="V2971" s="12"/>
    </row>
    <row r="2972" spans="17:22">
      <c r="Q2972" s="9"/>
      <c r="R2972" s="9"/>
      <c r="S2972" s="9"/>
      <c r="T2972" s="9"/>
      <c r="U2972" s="9"/>
      <c r="V2972" s="12"/>
    </row>
    <row r="2973" spans="17:22">
      <c r="Q2973" s="9"/>
      <c r="R2973" s="9"/>
      <c r="S2973" s="9"/>
      <c r="T2973" s="9"/>
      <c r="U2973" s="9"/>
      <c r="V2973" s="12"/>
    </row>
    <row r="2974" spans="17:22">
      <c r="Q2974" s="9"/>
      <c r="R2974" s="9"/>
      <c r="S2974" s="9"/>
      <c r="T2974" s="9"/>
      <c r="U2974" s="9"/>
      <c r="V2974" s="12"/>
    </row>
    <row r="2975" spans="17:22">
      <c r="Q2975" s="9"/>
      <c r="R2975" s="9"/>
      <c r="S2975" s="9"/>
      <c r="T2975" s="9"/>
      <c r="U2975" s="9"/>
      <c r="V2975" s="12"/>
    </row>
    <row r="2976" spans="17:22">
      <c r="Q2976" s="9"/>
      <c r="R2976" s="9"/>
      <c r="S2976" s="9"/>
      <c r="T2976" s="9"/>
      <c r="U2976" s="9"/>
      <c r="V2976" s="12"/>
    </row>
    <row r="2977" spans="17:22">
      <c r="Q2977" s="9"/>
      <c r="R2977" s="9"/>
      <c r="S2977" s="9"/>
      <c r="T2977" s="9"/>
      <c r="U2977" s="9"/>
      <c r="V2977" s="12"/>
    </row>
    <row r="2978" spans="17:22">
      <c r="Q2978" s="9"/>
      <c r="R2978" s="9"/>
      <c r="S2978" s="9"/>
      <c r="T2978" s="9"/>
      <c r="U2978" s="9"/>
      <c r="V2978" s="12"/>
    </row>
    <row r="2979" spans="17:22">
      <c r="Q2979" s="9"/>
      <c r="R2979" s="9"/>
      <c r="S2979" s="9"/>
      <c r="T2979" s="9"/>
      <c r="U2979" s="9"/>
      <c r="V2979" s="12"/>
    </row>
    <row r="2980" spans="17:22">
      <c r="Q2980" s="9"/>
      <c r="R2980" s="9"/>
      <c r="S2980" s="9"/>
      <c r="T2980" s="9"/>
      <c r="U2980" s="9"/>
      <c r="V2980" s="12"/>
    </row>
    <row r="2981" spans="17:22">
      <c r="Q2981" s="9"/>
      <c r="R2981" s="9"/>
      <c r="S2981" s="9"/>
      <c r="T2981" s="9"/>
      <c r="U2981" s="9"/>
      <c r="V2981" s="12"/>
    </row>
    <row r="2982" spans="17:22">
      <c r="Q2982" s="9"/>
      <c r="R2982" s="9"/>
      <c r="S2982" s="9"/>
      <c r="T2982" s="9"/>
      <c r="U2982" s="9"/>
      <c r="V2982" s="12"/>
    </row>
    <row r="2983" spans="17:22">
      <c r="Q2983" s="9"/>
      <c r="R2983" s="9"/>
      <c r="S2983" s="9"/>
      <c r="T2983" s="9"/>
      <c r="U2983" s="9"/>
      <c r="V2983" s="12"/>
    </row>
    <row r="2984" spans="17:22">
      <c r="Q2984" s="9"/>
      <c r="R2984" s="9"/>
      <c r="S2984" s="9"/>
      <c r="T2984" s="9"/>
      <c r="U2984" s="9"/>
      <c r="V2984" s="12"/>
    </row>
    <row r="2985" spans="17:22">
      <c r="Q2985" s="9"/>
      <c r="R2985" s="9"/>
      <c r="S2985" s="9"/>
      <c r="T2985" s="9"/>
      <c r="U2985" s="9"/>
      <c r="V2985" s="12"/>
    </row>
    <row r="2986" spans="17:22">
      <c r="Q2986" s="9"/>
      <c r="R2986" s="9"/>
      <c r="S2986" s="9"/>
      <c r="T2986" s="9"/>
      <c r="U2986" s="9"/>
      <c r="V2986" s="12"/>
    </row>
    <row r="2987" spans="17:22">
      <c r="Q2987" s="9"/>
      <c r="R2987" s="9"/>
      <c r="S2987" s="9"/>
      <c r="T2987" s="9"/>
      <c r="U2987" s="9"/>
      <c r="V2987" s="12"/>
    </row>
    <row r="2988" spans="17:22">
      <c r="Q2988" s="9"/>
      <c r="R2988" s="9"/>
      <c r="S2988" s="9"/>
      <c r="T2988" s="9"/>
      <c r="U2988" s="9"/>
      <c r="V2988" s="12"/>
    </row>
    <row r="2989" spans="17:22">
      <c r="Q2989" s="9"/>
      <c r="R2989" s="9"/>
      <c r="S2989" s="9"/>
      <c r="T2989" s="9"/>
      <c r="U2989" s="9"/>
      <c r="V2989" s="12"/>
    </row>
    <row r="2990" spans="17:22">
      <c r="Q2990" s="9"/>
      <c r="R2990" s="9"/>
      <c r="S2990" s="9"/>
      <c r="T2990" s="9"/>
      <c r="U2990" s="9"/>
      <c r="V2990" s="12"/>
    </row>
    <row r="2991" spans="17:22">
      <c r="Q2991" s="9"/>
      <c r="R2991" s="9"/>
      <c r="S2991" s="9"/>
      <c r="T2991" s="9"/>
      <c r="U2991" s="9"/>
      <c r="V2991" s="12"/>
    </row>
    <row r="2992" spans="17:22">
      <c r="Q2992" s="9"/>
      <c r="R2992" s="9"/>
      <c r="S2992" s="9"/>
      <c r="T2992" s="9"/>
      <c r="U2992" s="9"/>
      <c r="V2992" s="12"/>
    </row>
    <row r="2993" spans="17:22">
      <c r="Q2993" s="9"/>
      <c r="R2993" s="9"/>
      <c r="S2993" s="9"/>
      <c r="T2993" s="9"/>
      <c r="U2993" s="9"/>
      <c r="V2993" s="12"/>
    </row>
    <row r="2994" spans="17:22">
      <c r="Q2994" s="9"/>
      <c r="R2994" s="9"/>
      <c r="S2994" s="9"/>
      <c r="T2994" s="9"/>
      <c r="U2994" s="9"/>
      <c r="V2994" s="12"/>
    </row>
    <row r="2995" spans="17:22">
      <c r="Q2995" s="9"/>
      <c r="R2995" s="9"/>
      <c r="S2995" s="9"/>
      <c r="T2995" s="9"/>
      <c r="U2995" s="9"/>
      <c r="V2995" s="12"/>
    </row>
    <row r="2996" spans="17:22">
      <c r="Q2996" s="9"/>
      <c r="R2996" s="9"/>
      <c r="S2996" s="9"/>
      <c r="T2996" s="9"/>
      <c r="U2996" s="9"/>
      <c r="V2996" s="12"/>
    </row>
    <row r="2997" spans="17:22">
      <c r="Q2997" s="9"/>
      <c r="R2997" s="9"/>
      <c r="S2997" s="9"/>
      <c r="T2997" s="9"/>
      <c r="U2997" s="9"/>
      <c r="V2997" s="12"/>
    </row>
    <row r="2998" spans="17:22">
      <c r="Q2998" s="9"/>
      <c r="R2998" s="9"/>
      <c r="S2998" s="9"/>
      <c r="T2998" s="9"/>
      <c r="U2998" s="9"/>
      <c r="V2998" s="12"/>
    </row>
    <row r="2999" spans="17:22">
      <c r="Q2999" s="9"/>
      <c r="R2999" s="9"/>
      <c r="S2999" s="9"/>
      <c r="T2999" s="9"/>
      <c r="U2999" s="9"/>
      <c r="V2999" s="12"/>
    </row>
    <row r="3000" spans="17:22">
      <c r="Q3000" s="9"/>
      <c r="R3000" s="9"/>
      <c r="S3000" s="9"/>
      <c r="T3000" s="9"/>
      <c r="U3000" s="9"/>
      <c r="V3000" s="12"/>
    </row>
    <row r="3001" spans="17:22">
      <c r="Q3001" s="9"/>
      <c r="R3001" s="9"/>
      <c r="S3001" s="9"/>
      <c r="T3001" s="9"/>
      <c r="U3001" s="9"/>
      <c r="V3001" s="12"/>
    </row>
    <row r="3002" spans="17:22">
      <c r="Q3002" s="9"/>
      <c r="R3002" s="9"/>
      <c r="S3002" s="9"/>
      <c r="T3002" s="9"/>
      <c r="U3002" s="9"/>
      <c r="V3002" s="12"/>
    </row>
    <row r="3003" spans="17:22">
      <c r="Q3003" s="9"/>
      <c r="R3003" s="9"/>
      <c r="S3003" s="9"/>
      <c r="T3003" s="9"/>
      <c r="U3003" s="9"/>
      <c r="V3003" s="12"/>
    </row>
    <row r="3004" spans="17:22">
      <c r="Q3004" s="9"/>
      <c r="R3004" s="9"/>
      <c r="S3004" s="9"/>
      <c r="T3004" s="9"/>
      <c r="U3004" s="9"/>
      <c r="V3004" s="12"/>
    </row>
    <row r="3005" spans="17:22">
      <c r="Q3005" s="9"/>
      <c r="R3005" s="9"/>
      <c r="S3005" s="9"/>
      <c r="T3005" s="9"/>
      <c r="U3005" s="9"/>
      <c r="V3005" s="12"/>
    </row>
    <row r="3006" spans="17:22">
      <c r="Q3006" s="9"/>
      <c r="R3006" s="9"/>
      <c r="S3006" s="9"/>
      <c r="T3006" s="9"/>
      <c r="U3006" s="9"/>
      <c r="V3006" s="12"/>
    </row>
    <row r="3007" spans="17:22">
      <c r="Q3007" s="9"/>
      <c r="R3007" s="9"/>
      <c r="S3007" s="9"/>
      <c r="T3007" s="9"/>
      <c r="U3007" s="9"/>
      <c r="V3007" s="12"/>
    </row>
    <row r="3008" spans="17:22">
      <c r="Q3008" s="9"/>
      <c r="R3008" s="9"/>
      <c r="S3008" s="9"/>
      <c r="T3008" s="9"/>
      <c r="U3008" s="9"/>
      <c r="V3008" s="12"/>
    </row>
    <row r="3009" spans="17:22">
      <c r="Q3009" s="9"/>
      <c r="R3009" s="9"/>
      <c r="S3009" s="9"/>
      <c r="T3009" s="9"/>
      <c r="U3009" s="9"/>
      <c r="V3009" s="12"/>
    </row>
    <row r="3010" spans="17:22">
      <c r="Q3010" s="9"/>
      <c r="R3010" s="9"/>
      <c r="S3010" s="9"/>
      <c r="T3010" s="9"/>
      <c r="U3010" s="9"/>
      <c r="V3010" s="12"/>
    </row>
    <row r="3011" spans="17:22">
      <c r="Q3011" s="9"/>
      <c r="R3011" s="9"/>
      <c r="S3011" s="9"/>
      <c r="T3011" s="9"/>
      <c r="U3011" s="9"/>
      <c r="V3011" s="12"/>
    </row>
    <row r="3012" spans="17:22">
      <c r="Q3012" s="9"/>
      <c r="R3012" s="9"/>
      <c r="S3012" s="9"/>
      <c r="T3012" s="9"/>
      <c r="U3012" s="9"/>
      <c r="V3012" s="12"/>
    </row>
    <row r="3013" spans="17:22">
      <c r="Q3013" s="9"/>
      <c r="R3013" s="9"/>
      <c r="S3013" s="9"/>
      <c r="T3013" s="9"/>
      <c r="U3013" s="9"/>
      <c r="V3013" s="12"/>
    </row>
    <row r="3014" spans="17:22">
      <c r="Q3014" s="9"/>
      <c r="R3014" s="9"/>
      <c r="S3014" s="9"/>
      <c r="T3014" s="9"/>
      <c r="U3014" s="9"/>
      <c r="V3014" s="12"/>
    </row>
    <row r="3015" spans="17:22">
      <c r="Q3015" s="9"/>
      <c r="R3015" s="9"/>
      <c r="S3015" s="9"/>
      <c r="T3015" s="9"/>
      <c r="U3015" s="9"/>
      <c r="V3015" s="12"/>
    </row>
    <row r="3016" spans="17:22">
      <c r="Q3016" s="9"/>
      <c r="R3016" s="9"/>
      <c r="S3016" s="9"/>
      <c r="T3016" s="9"/>
      <c r="U3016" s="9"/>
      <c r="V3016" s="12"/>
    </row>
    <row r="3017" spans="17:22">
      <c r="Q3017" s="9"/>
      <c r="R3017" s="9"/>
      <c r="S3017" s="9"/>
      <c r="T3017" s="9"/>
      <c r="U3017" s="9"/>
      <c r="V3017" s="12"/>
    </row>
    <row r="3018" spans="17:22">
      <c r="Q3018" s="9"/>
      <c r="R3018" s="9"/>
      <c r="S3018" s="9"/>
      <c r="T3018" s="9"/>
      <c r="U3018" s="9"/>
      <c r="V3018" s="12"/>
    </row>
    <row r="3019" spans="17:22">
      <c r="Q3019" s="9"/>
      <c r="R3019" s="9"/>
      <c r="S3019" s="9"/>
      <c r="T3019" s="9"/>
      <c r="U3019" s="9"/>
      <c r="V3019" s="12"/>
    </row>
    <row r="3020" spans="17:22">
      <c r="Q3020" s="9"/>
      <c r="R3020" s="9"/>
      <c r="S3020" s="9"/>
      <c r="T3020" s="9"/>
      <c r="U3020" s="9"/>
      <c r="V3020" s="12"/>
    </row>
    <row r="3021" spans="17:22">
      <c r="Q3021" s="9"/>
      <c r="R3021" s="9"/>
      <c r="S3021" s="9"/>
      <c r="T3021" s="9"/>
      <c r="U3021" s="9"/>
      <c r="V3021" s="12"/>
    </row>
    <row r="3022" spans="17:22">
      <c r="Q3022" s="9"/>
      <c r="R3022" s="9"/>
      <c r="S3022" s="9"/>
      <c r="T3022" s="9"/>
      <c r="U3022" s="9"/>
      <c r="V3022" s="12"/>
    </row>
    <row r="3023" spans="17:22">
      <c r="Q3023" s="9"/>
      <c r="R3023" s="9"/>
      <c r="S3023" s="9"/>
      <c r="T3023" s="9"/>
      <c r="U3023" s="9"/>
      <c r="V3023" s="12"/>
    </row>
    <row r="3024" spans="17:22">
      <c r="Q3024" s="9"/>
      <c r="R3024" s="9"/>
      <c r="S3024" s="9"/>
      <c r="T3024" s="9"/>
      <c r="U3024" s="9"/>
      <c r="V3024" s="12"/>
    </row>
    <row r="3025" spans="17:22">
      <c r="Q3025" s="9"/>
      <c r="R3025" s="9"/>
      <c r="S3025" s="9"/>
      <c r="T3025" s="9"/>
      <c r="U3025" s="9"/>
      <c r="V3025" s="12"/>
    </row>
    <row r="3026" spans="17:22">
      <c r="Q3026" s="9"/>
      <c r="R3026" s="9"/>
      <c r="S3026" s="9"/>
      <c r="T3026" s="9"/>
      <c r="U3026" s="9"/>
      <c r="V3026" s="12"/>
    </row>
    <row r="3027" spans="17:22">
      <c r="Q3027" s="9"/>
      <c r="R3027" s="9"/>
      <c r="S3027" s="9"/>
      <c r="T3027" s="9"/>
      <c r="U3027" s="9"/>
      <c r="V3027" s="12"/>
    </row>
    <row r="3028" spans="17:22">
      <c r="Q3028" s="9"/>
      <c r="R3028" s="9"/>
      <c r="S3028" s="9"/>
      <c r="T3028" s="9"/>
      <c r="U3028" s="9"/>
      <c r="V3028" s="12"/>
    </row>
    <row r="3029" spans="17:22">
      <c r="Q3029" s="9"/>
      <c r="R3029" s="9"/>
      <c r="S3029" s="9"/>
      <c r="T3029" s="9"/>
      <c r="U3029" s="9"/>
      <c r="V3029" s="12"/>
    </row>
    <row r="3030" spans="17:22">
      <c r="Q3030" s="9"/>
      <c r="R3030" s="9"/>
      <c r="S3030" s="9"/>
      <c r="T3030" s="9"/>
      <c r="U3030" s="9"/>
      <c r="V3030" s="12"/>
    </row>
    <row r="3031" spans="17:22">
      <c r="Q3031" s="9"/>
      <c r="R3031" s="9"/>
      <c r="S3031" s="9"/>
      <c r="T3031" s="9"/>
      <c r="U3031" s="9"/>
      <c r="V3031" s="12"/>
    </row>
    <row r="3032" spans="17:22">
      <c r="Q3032" s="9"/>
      <c r="R3032" s="9"/>
      <c r="S3032" s="9"/>
      <c r="T3032" s="9"/>
      <c r="U3032" s="9"/>
      <c r="V3032" s="12"/>
    </row>
    <row r="3033" spans="17:22">
      <c r="Q3033" s="9"/>
      <c r="R3033" s="9"/>
      <c r="S3033" s="9"/>
      <c r="T3033" s="9"/>
      <c r="U3033" s="9"/>
      <c r="V3033" s="12"/>
    </row>
    <row r="3034" spans="17:22">
      <c r="Q3034" s="9"/>
      <c r="R3034" s="9"/>
      <c r="S3034" s="9"/>
      <c r="T3034" s="9"/>
      <c r="U3034" s="9"/>
      <c r="V3034" s="12"/>
    </row>
    <row r="3035" spans="17:22">
      <c r="Q3035" s="9"/>
      <c r="R3035" s="9"/>
      <c r="S3035" s="9"/>
      <c r="T3035" s="9"/>
      <c r="U3035" s="9"/>
      <c r="V3035" s="12"/>
    </row>
    <row r="3036" spans="17:22">
      <c r="Q3036" s="9"/>
      <c r="R3036" s="9"/>
      <c r="S3036" s="9"/>
      <c r="T3036" s="9"/>
      <c r="U3036" s="9"/>
      <c r="V3036" s="12"/>
    </row>
    <row r="3037" spans="17:22">
      <c r="Q3037" s="9"/>
      <c r="R3037" s="9"/>
      <c r="S3037" s="9"/>
      <c r="T3037" s="9"/>
      <c r="U3037" s="9"/>
      <c r="V3037" s="12"/>
    </row>
    <row r="3038" spans="17:22">
      <c r="Q3038" s="9"/>
      <c r="R3038" s="9"/>
      <c r="S3038" s="9"/>
      <c r="T3038" s="9"/>
      <c r="U3038" s="9"/>
      <c r="V3038" s="12"/>
    </row>
    <row r="3039" spans="17:22">
      <c r="Q3039" s="9"/>
      <c r="R3039" s="9"/>
      <c r="S3039" s="9"/>
      <c r="T3039" s="9"/>
      <c r="U3039" s="9"/>
      <c r="V3039" s="12"/>
    </row>
    <row r="3040" spans="17:22">
      <c r="Q3040" s="9"/>
      <c r="R3040" s="9"/>
      <c r="S3040" s="9"/>
      <c r="T3040" s="9"/>
      <c r="U3040" s="9"/>
      <c r="V3040" s="12"/>
    </row>
    <row r="3041" spans="17:22">
      <c r="Q3041" s="9"/>
      <c r="R3041" s="9"/>
      <c r="S3041" s="9"/>
      <c r="T3041" s="9"/>
      <c r="U3041" s="9"/>
      <c r="V3041" s="12"/>
    </row>
    <row r="3042" spans="17:22">
      <c r="Q3042" s="9"/>
      <c r="R3042" s="9"/>
      <c r="S3042" s="9"/>
      <c r="T3042" s="9"/>
      <c r="U3042" s="9"/>
      <c r="V3042" s="12"/>
    </row>
    <row r="3043" spans="17:22">
      <c r="Q3043" s="9"/>
      <c r="R3043" s="9"/>
      <c r="S3043" s="9"/>
      <c r="T3043" s="9"/>
      <c r="U3043" s="9"/>
      <c r="V3043" s="12"/>
    </row>
    <row r="3044" spans="17:22">
      <c r="Q3044" s="9"/>
      <c r="R3044" s="9"/>
      <c r="S3044" s="9"/>
      <c r="T3044" s="9"/>
      <c r="U3044" s="9"/>
      <c r="V3044" s="12"/>
    </row>
    <row r="3045" spans="17:22">
      <c r="Q3045" s="9"/>
      <c r="R3045" s="9"/>
      <c r="S3045" s="9"/>
      <c r="T3045" s="9"/>
      <c r="U3045" s="9"/>
      <c r="V3045" s="12"/>
    </row>
    <row r="3046" spans="17:22">
      <c r="Q3046" s="9"/>
      <c r="R3046" s="9"/>
      <c r="S3046" s="9"/>
      <c r="T3046" s="9"/>
      <c r="U3046" s="9"/>
      <c r="V3046" s="12"/>
    </row>
    <row r="3047" spans="17:22">
      <c r="Q3047" s="9"/>
      <c r="R3047" s="9"/>
      <c r="S3047" s="9"/>
      <c r="T3047" s="9"/>
      <c r="U3047" s="9"/>
      <c r="V3047" s="12"/>
    </row>
    <row r="3048" spans="17:22">
      <c r="Q3048" s="9"/>
      <c r="R3048" s="9"/>
      <c r="S3048" s="9"/>
      <c r="T3048" s="9"/>
      <c r="U3048" s="9"/>
      <c r="V3048" s="12"/>
    </row>
    <row r="3049" spans="17:22">
      <c r="Q3049" s="9"/>
      <c r="R3049" s="9"/>
      <c r="S3049" s="9"/>
      <c r="T3049" s="9"/>
      <c r="U3049" s="9"/>
      <c r="V3049" s="12"/>
    </row>
    <row r="3050" spans="17:22">
      <c r="Q3050" s="9"/>
      <c r="R3050" s="9"/>
      <c r="S3050" s="9"/>
      <c r="T3050" s="9"/>
      <c r="U3050" s="9"/>
      <c r="V3050" s="12"/>
    </row>
    <row r="3051" spans="17:22">
      <c r="Q3051" s="9"/>
      <c r="R3051" s="9"/>
      <c r="S3051" s="9"/>
      <c r="T3051" s="9"/>
      <c r="U3051" s="9"/>
      <c r="V3051" s="12"/>
    </row>
    <row r="3052" spans="17:22">
      <c r="Q3052" s="9"/>
      <c r="R3052" s="9"/>
      <c r="S3052" s="9"/>
      <c r="T3052" s="9"/>
      <c r="U3052" s="9"/>
      <c r="V3052" s="12"/>
    </row>
    <row r="3053" spans="17:22">
      <c r="Q3053" s="9"/>
      <c r="R3053" s="9"/>
      <c r="S3053" s="9"/>
      <c r="T3053" s="9"/>
      <c r="U3053" s="9"/>
      <c r="V3053" s="12"/>
    </row>
    <row r="3054" spans="17:22">
      <c r="Q3054" s="9"/>
      <c r="R3054" s="9"/>
      <c r="S3054" s="9"/>
      <c r="T3054" s="9"/>
      <c r="U3054" s="9"/>
      <c r="V3054" s="12"/>
    </row>
    <row r="3055" spans="17:22">
      <c r="Q3055" s="9"/>
      <c r="R3055" s="9"/>
      <c r="S3055" s="9"/>
      <c r="T3055" s="9"/>
      <c r="U3055" s="9"/>
      <c r="V3055" s="12"/>
    </row>
    <row r="3056" spans="17:22">
      <c r="Q3056" s="9"/>
      <c r="R3056" s="9"/>
      <c r="S3056" s="9"/>
      <c r="T3056" s="9"/>
      <c r="U3056" s="9"/>
      <c r="V3056" s="12"/>
    </row>
    <row r="3057" spans="17:22">
      <c r="Q3057" s="9"/>
      <c r="R3057" s="9"/>
      <c r="S3057" s="9"/>
      <c r="T3057" s="9"/>
      <c r="U3057" s="9"/>
      <c r="V3057" s="12"/>
    </row>
    <row r="3058" spans="17:22">
      <c r="Q3058" s="9"/>
      <c r="R3058" s="9"/>
      <c r="S3058" s="9"/>
      <c r="T3058" s="9"/>
      <c r="U3058" s="9"/>
      <c r="V3058" s="12"/>
    </row>
    <row r="3059" spans="17:22">
      <c r="Q3059" s="9"/>
      <c r="R3059" s="9"/>
      <c r="S3059" s="9"/>
      <c r="T3059" s="9"/>
      <c r="U3059" s="9"/>
      <c r="V3059" s="12"/>
    </row>
    <row r="3060" spans="17:22">
      <c r="Q3060" s="9"/>
      <c r="R3060" s="9"/>
      <c r="S3060" s="9"/>
      <c r="T3060" s="9"/>
      <c r="U3060" s="9"/>
      <c r="V3060" s="12"/>
    </row>
    <row r="3061" spans="17:22">
      <c r="Q3061" s="9"/>
      <c r="R3061" s="9"/>
      <c r="S3061" s="9"/>
      <c r="T3061" s="9"/>
      <c r="U3061" s="9"/>
      <c r="V3061" s="12"/>
    </row>
    <row r="3062" spans="17:22">
      <c r="Q3062" s="9"/>
      <c r="R3062" s="9"/>
      <c r="S3062" s="9"/>
      <c r="T3062" s="9"/>
      <c r="U3062" s="9"/>
      <c r="V3062" s="12"/>
    </row>
    <row r="3063" spans="17:22">
      <c r="Q3063" s="9"/>
      <c r="R3063" s="9"/>
      <c r="S3063" s="9"/>
      <c r="T3063" s="9"/>
      <c r="U3063" s="9"/>
      <c r="V3063" s="12"/>
    </row>
    <row r="3064" spans="17:22">
      <c r="Q3064" s="9"/>
      <c r="R3064" s="9"/>
      <c r="S3064" s="9"/>
      <c r="T3064" s="9"/>
      <c r="U3064" s="9"/>
      <c r="V3064" s="12"/>
    </row>
    <row r="3065" spans="17:22">
      <c r="Q3065" s="9"/>
      <c r="R3065" s="9"/>
      <c r="S3065" s="9"/>
      <c r="T3065" s="9"/>
      <c r="U3065" s="9"/>
      <c r="V3065" s="12"/>
    </row>
    <row r="3066" spans="17:22">
      <c r="Q3066" s="9"/>
      <c r="R3066" s="9"/>
      <c r="S3066" s="9"/>
      <c r="T3066" s="9"/>
      <c r="U3066" s="9"/>
      <c r="V3066" s="12"/>
    </row>
    <row r="3067" spans="17:22">
      <c r="Q3067" s="9"/>
      <c r="R3067" s="9"/>
      <c r="S3067" s="9"/>
      <c r="T3067" s="9"/>
      <c r="U3067" s="9"/>
      <c r="V3067" s="12"/>
    </row>
    <row r="3068" spans="17:22">
      <c r="Q3068" s="9"/>
      <c r="R3068" s="9"/>
      <c r="S3068" s="9"/>
      <c r="T3068" s="9"/>
      <c r="U3068" s="9"/>
      <c r="V3068" s="12"/>
    </row>
    <row r="3069" spans="17:22">
      <c r="Q3069" s="9"/>
      <c r="R3069" s="9"/>
      <c r="S3069" s="9"/>
      <c r="T3069" s="9"/>
      <c r="U3069" s="9"/>
      <c r="V3069" s="12"/>
    </row>
    <row r="3070" spans="17:22">
      <c r="Q3070" s="9"/>
      <c r="R3070" s="9"/>
      <c r="S3070" s="9"/>
      <c r="T3070" s="9"/>
      <c r="U3070" s="9"/>
      <c r="V3070" s="12"/>
    </row>
    <row r="3071" spans="17:22">
      <c r="Q3071" s="9"/>
      <c r="R3071" s="9"/>
      <c r="S3071" s="9"/>
      <c r="T3071" s="9"/>
      <c r="U3071" s="9"/>
      <c r="V3071" s="12"/>
    </row>
    <row r="3072" spans="17:22">
      <c r="Q3072" s="9"/>
      <c r="R3072" s="9"/>
      <c r="S3072" s="9"/>
      <c r="T3072" s="9"/>
      <c r="U3072" s="9"/>
      <c r="V3072" s="12"/>
    </row>
    <row r="3073" spans="17:22">
      <c r="Q3073" s="9"/>
      <c r="R3073" s="9"/>
      <c r="S3073" s="9"/>
      <c r="T3073" s="9"/>
      <c r="U3073" s="9"/>
      <c r="V3073" s="12"/>
    </row>
    <row r="3074" spans="17:22">
      <c r="Q3074" s="9"/>
      <c r="R3074" s="9"/>
      <c r="S3074" s="9"/>
      <c r="T3074" s="9"/>
      <c r="U3074" s="9"/>
      <c r="V3074" s="12"/>
    </row>
    <row r="3075" spans="17:22">
      <c r="Q3075" s="9"/>
      <c r="R3075" s="9"/>
      <c r="S3075" s="9"/>
      <c r="T3075" s="9"/>
      <c r="U3075" s="9"/>
      <c r="V3075" s="12"/>
    </row>
    <row r="3076" spans="17:22">
      <c r="Q3076" s="9"/>
      <c r="R3076" s="9"/>
      <c r="S3076" s="9"/>
      <c r="T3076" s="9"/>
      <c r="U3076" s="9"/>
      <c r="V3076" s="12"/>
    </row>
    <row r="3077" spans="17:22">
      <c r="Q3077" s="9"/>
      <c r="R3077" s="9"/>
      <c r="S3077" s="9"/>
      <c r="T3077" s="9"/>
      <c r="U3077" s="9"/>
      <c r="V3077" s="12"/>
    </row>
    <row r="3078" spans="17:22">
      <c r="Q3078" s="9"/>
      <c r="R3078" s="9"/>
      <c r="S3078" s="9"/>
      <c r="T3078" s="9"/>
      <c r="U3078" s="9"/>
      <c r="V3078" s="12"/>
    </row>
    <row r="3079" spans="17:22">
      <c r="Q3079" s="9"/>
      <c r="R3079" s="9"/>
      <c r="S3079" s="9"/>
      <c r="T3079" s="9"/>
      <c r="U3079" s="9"/>
      <c r="V3079" s="12"/>
    </row>
    <row r="3080" spans="17:22">
      <c r="Q3080" s="9"/>
      <c r="R3080" s="9"/>
      <c r="S3080" s="9"/>
      <c r="T3080" s="9"/>
      <c r="U3080" s="9"/>
      <c r="V3080" s="12"/>
    </row>
    <row r="3081" spans="17:22">
      <c r="Q3081" s="9"/>
      <c r="R3081" s="9"/>
      <c r="S3081" s="9"/>
      <c r="T3081" s="9"/>
      <c r="U3081" s="9"/>
      <c r="V3081" s="12"/>
    </row>
    <row r="3082" spans="17:22">
      <c r="Q3082" s="9"/>
      <c r="R3082" s="9"/>
      <c r="S3082" s="9"/>
      <c r="T3082" s="9"/>
      <c r="U3082" s="9"/>
      <c r="V3082" s="12"/>
    </row>
    <row r="3083" spans="17:22">
      <c r="Q3083" s="9"/>
      <c r="R3083" s="9"/>
      <c r="S3083" s="9"/>
      <c r="T3083" s="9"/>
      <c r="U3083" s="9"/>
      <c r="V3083" s="12"/>
    </row>
    <row r="3084" spans="17:22">
      <c r="Q3084" s="9"/>
      <c r="R3084" s="9"/>
      <c r="S3084" s="9"/>
      <c r="T3084" s="9"/>
      <c r="U3084" s="9"/>
      <c r="V3084" s="12"/>
    </row>
    <row r="3085" spans="17:22">
      <c r="Q3085" s="9"/>
      <c r="R3085" s="9"/>
      <c r="S3085" s="9"/>
      <c r="T3085" s="9"/>
      <c r="U3085" s="9"/>
      <c r="V3085" s="12"/>
    </row>
    <row r="3086" spans="17:22">
      <c r="Q3086" s="9"/>
      <c r="R3086" s="9"/>
      <c r="S3086" s="9"/>
      <c r="T3086" s="9"/>
      <c r="U3086" s="9"/>
      <c r="V3086" s="12"/>
    </row>
    <row r="3087" spans="17:22">
      <c r="Q3087" s="9"/>
      <c r="R3087" s="9"/>
      <c r="S3087" s="9"/>
      <c r="T3087" s="9"/>
      <c r="U3087" s="9"/>
      <c r="V3087" s="12"/>
    </row>
    <row r="3088" spans="17:22">
      <c r="Q3088" s="9"/>
      <c r="R3088" s="9"/>
      <c r="S3088" s="9"/>
      <c r="T3088" s="9"/>
      <c r="U3088" s="9"/>
      <c r="V3088" s="12"/>
    </row>
    <row r="3089" spans="17:22">
      <c r="Q3089" s="9"/>
      <c r="R3089" s="9"/>
      <c r="S3089" s="9"/>
      <c r="T3089" s="9"/>
      <c r="U3089" s="9"/>
      <c r="V3089" s="12"/>
    </row>
    <row r="3090" spans="17:22">
      <c r="Q3090" s="9"/>
      <c r="R3090" s="9"/>
      <c r="S3090" s="9"/>
      <c r="T3090" s="9"/>
      <c r="U3090" s="9"/>
      <c r="V3090" s="12"/>
    </row>
    <row r="3091" spans="17:22">
      <c r="Q3091" s="9"/>
      <c r="R3091" s="9"/>
      <c r="S3091" s="9"/>
      <c r="T3091" s="9"/>
      <c r="U3091" s="9"/>
      <c r="V3091" s="12"/>
    </row>
    <row r="3092" spans="17:22">
      <c r="Q3092" s="9"/>
      <c r="R3092" s="9"/>
      <c r="S3092" s="9"/>
      <c r="T3092" s="9"/>
      <c r="U3092" s="9"/>
      <c r="V3092" s="12"/>
    </row>
    <row r="3093" spans="17:22">
      <c r="Q3093" s="9"/>
      <c r="R3093" s="9"/>
      <c r="S3093" s="9"/>
      <c r="T3093" s="9"/>
      <c r="U3093" s="9"/>
      <c r="V3093" s="12"/>
    </row>
    <row r="3094" spans="17:22">
      <c r="Q3094" s="9"/>
      <c r="R3094" s="9"/>
      <c r="S3094" s="9"/>
      <c r="T3094" s="9"/>
      <c r="U3094" s="9"/>
      <c r="V3094" s="12"/>
    </row>
    <row r="3095" spans="17:22">
      <c r="Q3095" s="9"/>
      <c r="R3095" s="9"/>
      <c r="S3095" s="9"/>
      <c r="T3095" s="9"/>
      <c r="U3095" s="9"/>
      <c r="V3095" s="12"/>
    </row>
    <row r="3096" spans="17:22">
      <c r="Q3096" s="9"/>
      <c r="R3096" s="9"/>
      <c r="S3096" s="9"/>
      <c r="T3096" s="9"/>
      <c r="U3096" s="9"/>
      <c r="V3096" s="12"/>
    </row>
    <row r="3097" spans="17:22">
      <c r="Q3097" s="9"/>
      <c r="R3097" s="9"/>
      <c r="S3097" s="9"/>
      <c r="T3097" s="9"/>
      <c r="U3097" s="9"/>
      <c r="V3097" s="12"/>
    </row>
    <row r="3098" spans="17:22">
      <c r="Q3098" s="9"/>
      <c r="R3098" s="9"/>
      <c r="S3098" s="9"/>
      <c r="T3098" s="9"/>
      <c r="U3098" s="9"/>
      <c r="V3098" s="12"/>
    </row>
    <row r="3099" spans="17:22">
      <c r="Q3099" s="9"/>
      <c r="R3099" s="9"/>
      <c r="S3099" s="9"/>
      <c r="T3099" s="9"/>
      <c r="U3099" s="9"/>
      <c r="V3099" s="12"/>
    </row>
    <row r="3100" spans="17:22">
      <c r="Q3100" s="9"/>
      <c r="R3100" s="9"/>
      <c r="S3100" s="9"/>
      <c r="T3100" s="9"/>
      <c r="U3100" s="9"/>
      <c r="V3100" s="12"/>
    </row>
    <row r="3101" spans="17:22">
      <c r="Q3101" s="9"/>
      <c r="R3101" s="9"/>
      <c r="S3101" s="9"/>
      <c r="T3101" s="9"/>
      <c r="U3101" s="9"/>
      <c r="V3101" s="12"/>
    </row>
    <row r="3102" spans="17:22">
      <c r="Q3102" s="9"/>
      <c r="R3102" s="9"/>
      <c r="S3102" s="9"/>
      <c r="T3102" s="9"/>
      <c r="U3102" s="9"/>
      <c r="V3102" s="12"/>
    </row>
    <row r="3103" spans="17:22">
      <c r="Q3103" s="9"/>
      <c r="R3103" s="9"/>
      <c r="S3103" s="9"/>
      <c r="T3103" s="9"/>
      <c r="U3103" s="9"/>
      <c r="V3103" s="12"/>
    </row>
    <row r="3104" spans="17:22">
      <c r="Q3104" s="9"/>
      <c r="R3104" s="9"/>
      <c r="S3104" s="9"/>
      <c r="T3104" s="9"/>
      <c r="U3104" s="9"/>
      <c r="V3104" s="12"/>
    </row>
    <row r="3105" spans="17:22">
      <c r="Q3105" s="9"/>
      <c r="R3105" s="9"/>
      <c r="S3105" s="9"/>
      <c r="T3105" s="9"/>
      <c r="U3105" s="9"/>
      <c r="V3105" s="12"/>
    </row>
    <row r="3106" spans="17:22">
      <c r="Q3106" s="9"/>
      <c r="R3106" s="9"/>
      <c r="S3106" s="9"/>
      <c r="T3106" s="9"/>
      <c r="U3106" s="9"/>
      <c r="V3106" s="12"/>
    </row>
    <row r="3107" spans="17:22">
      <c r="Q3107" s="9"/>
      <c r="R3107" s="9"/>
      <c r="S3107" s="9"/>
      <c r="T3107" s="9"/>
      <c r="U3107" s="9"/>
      <c r="V3107" s="12"/>
    </row>
    <row r="3108" spans="17:22">
      <c r="Q3108" s="9"/>
      <c r="R3108" s="9"/>
      <c r="S3108" s="9"/>
      <c r="T3108" s="9"/>
      <c r="U3108" s="9"/>
      <c r="V3108" s="12"/>
    </row>
    <row r="3109" spans="17:22">
      <c r="Q3109" s="9"/>
      <c r="R3109" s="9"/>
      <c r="S3109" s="9"/>
      <c r="T3109" s="9"/>
      <c r="U3109" s="9"/>
      <c r="V3109" s="12"/>
    </row>
    <row r="3110" spans="17:22">
      <c r="Q3110" s="9"/>
      <c r="R3110" s="9"/>
      <c r="S3110" s="9"/>
      <c r="T3110" s="9"/>
      <c r="U3110" s="9"/>
      <c r="V3110" s="12"/>
    </row>
    <row r="3111" spans="17:22">
      <c r="Q3111" s="9"/>
      <c r="R3111" s="9"/>
      <c r="S3111" s="9"/>
      <c r="T3111" s="9"/>
      <c r="U3111" s="9"/>
      <c r="V3111" s="12"/>
    </row>
    <row r="3112" spans="17:22">
      <c r="Q3112" s="9"/>
      <c r="R3112" s="9"/>
      <c r="S3112" s="9"/>
      <c r="T3112" s="9"/>
      <c r="U3112" s="9"/>
      <c r="V3112" s="12"/>
    </row>
    <row r="3113" spans="17:22">
      <c r="Q3113" s="9"/>
      <c r="R3113" s="9"/>
      <c r="S3113" s="9"/>
      <c r="T3113" s="9"/>
      <c r="U3113" s="9"/>
      <c r="V3113" s="12"/>
    </row>
    <row r="3114" spans="17:22">
      <c r="Q3114" s="9"/>
      <c r="R3114" s="9"/>
      <c r="S3114" s="9"/>
      <c r="T3114" s="9"/>
      <c r="U3114" s="9"/>
      <c r="V3114" s="12"/>
    </row>
    <row r="3115" spans="17:22">
      <c r="Q3115" s="9"/>
      <c r="R3115" s="9"/>
      <c r="S3115" s="9"/>
      <c r="T3115" s="9"/>
      <c r="U3115" s="9"/>
      <c r="V3115" s="12"/>
    </row>
    <row r="3116" spans="17:22">
      <c r="Q3116" s="9"/>
      <c r="R3116" s="9"/>
      <c r="S3116" s="9"/>
      <c r="T3116" s="9"/>
      <c r="U3116" s="9"/>
      <c r="V3116" s="12"/>
    </row>
    <row r="3117" spans="17:22">
      <c r="Q3117" s="9"/>
      <c r="R3117" s="9"/>
      <c r="S3117" s="9"/>
      <c r="T3117" s="9"/>
      <c r="U3117" s="9"/>
      <c r="V3117" s="12"/>
    </row>
    <row r="3118" spans="17:22">
      <c r="Q3118" s="9"/>
      <c r="R3118" s="9"/>
      <c r="S3118" s="9"/>
      <c r="T3118" s="9"/>
      <c r="U3118" s="9"/>
      <c r="V3118" s="12"/>
    </row>
    <row r="3119" spans="17:22">
      <c r="Q3119" s="9"/>
      <c r="R3119" s="9"/>
      <c r="S3119" s="9"/>
      <c r="T3119" s="9"/>
      <c r="U3119" s="9"/>
      <c r="V3119" s="12"/>
    </row>
    <row r="3120" spans="17:22">
      <c r="Q3120" s="9"/>
      <c r="R3120" s="9"/>
      <c r="S3120" s="9"/>
      <c r="T3120" s="9"/>
      <c r="U3120" s="9"/>
      <c r="V3120" s="12"/>
    </row>
    <row r="3121" spans="17:22">
      <c r="Q3121" s="9"/>
      <c r="R3121" s="9"/>
      <c r="S3121" s="9"/>
      <c r="T3121" s="9"/>
      <c r="U3121" s="9"/>
      <c r="V3121" s="12"/>
    </row>
    <row r="3122" spans="17:22">
      <c r="Q3122" s="9"/>
      <c r="R3122" s="9"/>
      <c r="S3122" s="9"/>
      <c r="T3122" s="9"/>
      <c r="U3122" s="9"/>
      <c r="V3122" s="12"/>
    </row>
    <row r="3123" spans="17:22">
      <c r="Q3123" s="9"/>
      <c r="R3123" s="9"/>
      <c r="S3123" s="9"/>
      <c r="T3123" s="9"/>
      <c r="U3123" s="9"/>
      <c r="V3123" s="12"/>
    </row>
    <row r="3124" spans="17:22">
      <c r="Q3124" s="9"/>
      <c r="R3124" s="9"/>
      <c r="S3124" s="9"/>
      <c r="T3124" s="9"/>
      <c r="U3124" s="9"/>
      <c r="V3124" s="12"/>
    </row>
    <row r="3125" spans="17:22">
      <c r="Q3125" s="9"/>
      <c r="R3125" s="9"/>
      <c r="S3125" s="9"/>
      <c r="T3125" s="9"/>
      <c r="U3125" s="9"/>
      <c r="V3125" s="12"/>
    </row>
    <row r="3126" spans="17:22">
      <c r="Q3126" s="9"/>
      <c r="R3126" s="9"/>
      <c r="S3126" s="9"/>
      <c r="T3126" s="9"/>
      <c r="U3126" s="9"/>
      <c r="V3126" s="12"/>
    </row>
    <row r="3127" spans="17:22">
      <c r="Q3127" s="9"/>
      <c r="R3127" s="9"/>
      <c r="S3127" s="9"/>
      <c r="T3127" s="9"/>
      <c r="U3127" s="9"/>
      <c r="V3127" s="12"/>
    </row>
    <row r="3128" spans="17:22">
      <c r="Q3128" s="9"/>
      <c r="R3128" s="9"/>
      <c r="S3128" s="9"/>
      <c r="T3128" s="9"/>
      <c r="U3128" s="9"/>
      <c r="V3128" s="12"/>
    </row>
    <row r="3129" spans="17:22">
      <c r="Q3129" s="9"/>
      <c r="R3129" s="9"/>
      <c r="S3129" s="9"/>
      <c r="T3129" s="9"/>
      <c r="U3129" s="9"/>
      <c r="V3129" s="12"/>
    </row>
    <row r="3130" spans="17:22">
      <c r="Q3130" s="9"/>
      <c r="R3130" s="9"/>
      <c r="S3130" s="9"/>
      <c r="T3130" s="9"/>
      <c r="U3130" s="9"/>
      <c r="V3130" s="12"/>
    </row>
    <row r="3131" spans="17:22">
      <c r="Q3131" s="9"/>
      <c r="R3131" s="9"/>
      <c r="S3131" s="9"/>
      <c r="T3131" s="9"/>
      <c r="U3131" s="9"/>
      <c r="V3131" s="12"/>
    </row>
    <row r="3132" spans="17:22">
      <c r="Q3132" s="9"/>
      <c r="R3132" s="9"/>
      <c r="S3132" s="9"/>
      <c r="T3132" s="9"/>
      <c r="U3132" s="9"/>
      <c r="V3132" s="12"/>
    </row>
    <row r="3133" spans="17:22">
      <c r="Q3133" s="9"/>
      <c r="R3133" s="9"/>
      <c r="S3133" s="9"/>
      <c r="T3133" s="9"/>
      <c r="U3133" s="9"/>
      <c r="V3133" s="12"/>
    </row>
    <row r="3134" spans="17:22">
      <c r="Q3134" s="9"/>
      <c r="R3134" s="9"/>
      <c r="S3134" s="9"/>
      <c r="T3134" s="9"/>
      <c r="U3134" s="9"/>
      <c r="V3134" s="12"/>
    </row>
    <row r="3135" spans="17:22">
      <c r="Q3135" s="9"/>
      <c r="R3135" s="9"/>
      <c r="S3135" s="9"/>
      <c r="T3135" s="9"/>
      <c r="U3135" s="9"/>
      <c r="V3135" s="12"/>
    </row>
    <row r="3136" spans="17:22">
      <c r="Q3136" s="9"/>
      <c r="R3136" s="9"/>
      <c r="S3136" s="9"/>
      <c r="T3136" s="9"/>
      <c r="U3136" s="9"/>
      <c r="V3136" s="12"/>
    </row>
    <row r="3137" spans="17:22">
      <c r="Q3137" s="9"/>
      <c r="R3137" s="9"/>
      <c r="S3137" s="9"/>
      <c r="T3137" s="9"/>
      <c r="U3137" s="9"/>
      <c r="V3137" s="12"/>
    </row>
    <row r="3138" spans="17:22">
      <c r="Q3138" s="9"/>
      <c r="R3138" s="9"/>
      <c r="S3138" s="9"/>
      <c r="T3138" s="9"/>
      <c r="U3138" s="9"/>
      <c r="V3138" s="12"/>
    </row>
    <row r="3139" spans="17:22">
      <c r="Q3139" s="9"/>
      <c r="R3139" s="9"/>
      <c r="S3139" s="9"/>
      <c r="T3139" s="9"/>
      <c r="U3139" s="9"/>
      <c r="V3139" s="12"/>
    </row>
    <row r="3140" spans="17:22">
      <c r="Q3140" s="9"/>
      <c r="R3140" s="9"/>
      <c r="S3140" s="9"/>
      <c r="T3140" s="9"/>
      <c r="U3140" s="9"/>
      <c r="V3140" s="12"/>
    </row>
    <row r="3141" spans="17:22">
      <c r="Q3141" s="9"/>
      <c r="R3141" s="9"/>
      <c r="S3141" s="9"/>
      <c r="T3141" s="9"/>
      <c r="U3141" s="9"/>
      <c r="V3141" s="12"/>
    </row>
    <row r="3142" spans="17:22">
      <c r="Q3142" s="9"/>
      <c r="R3142" s="9"/>
      <c r="S3142" s="9"/>
      <c r="T3142" s="9"/>
      <c r="U3142" s="9"/>
      <c r="V3142" s="12"/>
    </row>
    <row r="3143" spans="17:22">
      <c r="Q3143" s="9"/>
      <c r="R3143" s="9"/>
      <c r="S3143" s="9"/>
      <c r="T3143" s="9"/>
      <c r="U3143" s="9"/>
      <c r="V3143" s="12"/>
    </row>
    <row r="3144" spans="17:22">
      <c r="Q3144" s="9"/>
      <c r="R3144" s="9"/>
      <c r="S3144" s="9"/>
      <c r="T3144" s="9"/>
      <c r="U3144" s="9"/>
      <c r="V3144" s="12"/>
    </row>
    <row r="3145" spans="17:22">
      <c r="Q3145" s="9"/>
      <c r="R3145" s="9"/>
      <c r="S3145" s="9"/>
      <c r="T3145" s="9"/>
      <c r="U3145" s="9"/>
      <c r="V3145" s="12"/>
    </row>
    <row r="3146" spans="17:22">
      <c r="Q3146" s="9"/>
      <c r="R3146" s="9"/>
      <c r="S3146" s="9"/>
      <c r="T3146" s="9"/>
      <c r="U3146" s="9"/>
      <c r="V3146" s="12"/>
    </row>
    <row r="3147" spans="17:22">
      <c r="Q3147" s="9"/>
      <c r="R3147" s="9"/>
      <c r="S3147" s="9"/>
      <c r="T3147" s="9"/>
      <c r="U3147" s="9"/>
      <c r="V3147" s="12"/>
    </row>
    <row r="3148" spans="17:22">
      <c r="Q3148" s="9"/>
      <c r="R3148" s="9"/>
      <c r="S3148" s="9"/>
      <c r="T3148" s="9"/>
      <c r="U3148" s="9"/>
      <c r="V3148" s="12"/>
    </row>
    <row r="3149" spans="17:22">
      <c r="Q3149" s="9"/>
      <c r="R3149" s="9"/>
      <c r="S3149" s="9"/>
      <c r="T3149" s="9"/>
      <c r="U3149" s="9"/>
      <c r="V3149" s="12"/>
    </row>
    <row r="3150" spans="17:22">
      <c r="Q3150" s="9"/>
      <c r="R3150" s="9"/>
      <c r="S3150" s="9"/>
      <c r="T3150" s="9"/>
      <c r="U3150" s="9"/>
      <c r="V3150" s="12"/>
    </row>
    <row r="3151" spans="17:22">
      <c r="Q3151" s="9"/>
      <c r="R3151" s="9"/>
      <c r="S3151" s="9"/>
      <c r="T3151" s="9"/>
      <c r="U3151" s="9"/>
      <c r="V3151" s="12"/>
    </row>
    <row r="3152" spans="17:22">
      <c r="Q3152" s="9"/>
      <c r="R3152" s="9"/>
      <c r="S3152" s="9"/>
      <c r="T3152" s="9"/>
      <c r="U3152" s="9"/>
      <c r="V3152" s="12"/>
    </row>
    <row r="3153" spans="17:22">
      <c r="Q3153" s="9"/>
      <c r="R3153" s="9"/>
      <c r="S3153" s="9"/>
      <c r="T3153" s="9"/>
      <c r="U3153" s="9"/>
      <c r="V3153" s="12"/>
    </row>
    <row r="3154" spans="17:22">
      <c r="Q3154" s="9"/>
      <c r="R3154" s="9"/>
      <c r="S3154" s="9"/>
      <c r="T3154" s="9"/>
      <c r="U3154" s="9"/>
      <c r="V3154" s="12"/>
    </row>
    <row r="3155" spans="17:22">
      <c r="Q3155" s="9"/>
      <c r="R3155" s="9"/>
      <c r="S3155" s="9"/>
      <c r="T3155" s="9"/>
      <c r="U3155" s="9"/>
      <c r="V3155" s="12"/>
    </row>
    <row r="3156" spans="17:22">
      <c r="Q3156" s="9"/>
      <c r="R3156" s="9"/>
      <c r="S3156" s="9"/>
      <c r="T3156" s="9"/>
      <c r="U3156" s="9"/>
      <c r="V3156" s="12"/>
    </row>
    <row r="3157" spans="17:22">
      <c r="Q3157" s="9"/>
      <c r="R3157" s="9"/>
      <c r="S3157" s="9"/>
      <c r="T3157" s="9"/>
      <c r="U3157" s="9"/>
      <c r="V3157" s="12"/>
    </row>
    <row r="3158" spans="17:22">
      <c r="Q3158" s="9"/>
      <c r="R3158" s="9"/>
      <c r="S3158" s="9"/>
      <c r="T3158" s="9"/>
      <c r="U3158" s="9"/>
      <c r="V3158" s="12"/>
    </row>
    <row r="3159" spans="17:22">
      <c r="Q3159" s="9"/>
      <c r="R3159" s="9"/>
      <c r="S3159" s="9"/>
      <c r="T3159" s="9"/>
      <c r="U3159" s="9"/>
      <c r="V3159" s="12"/>
    </row>
    <row r="3160" spans="17:22">
      <c r="Q3160" s="9"/>
      <c r="R3160" s="9"/>
      <c r="S3160" s="9"/>
      <c r="T3160" s="9"/>
      <c r="U3160" s="9"/>
      <c r="V3160" s="12"/>
    </row>
    <row r="3161" spans="17:22">
      <c r="Q3161" s="9"/>
      <c r="R3161" s="9"/>
      <c r="S3161" s="9"/>
      <c r="T3161" s="9"/>
      <c r="U3161" s="9"/>
      <c r="V3161" s="12"/>
    </row>
    <row r="3162" spans="17:22">
      <c r="Q3162" s="9"/>
      <c r="R3162" s="9"/>
      <c r="S3162" s="9"/>
      <c r="T3162" s="9"/>
      <c r="U3162" s="9"/>
      <c r="V3162" s="12"/>
    </row>
    <row r="3163" spans="17:22">
      <c r="Q3163" s="9"/>
      <c r="R3163" s="9"/>
      <c r="S3163" s="9"/>
      <c r="T3163" s="9"/>
      <c r="U3163" s="9"/>
      <c r="V3163" s="12"/>
    </row>
    <row r="3164" spans="17:22">
      <c r="Q3164" s="9"/>
      <c r="R3164" s="9"/>
      <c r="S3164" s="9"/>
      <c r="T3164" s="9"/>
      <c r="U3164" s="9"/>
      <c r="V3164" s="12"/>
    </row>
    <row r="3165" spans="17:22">
      <c r="Q3165" s="9"/>
      <c r="R3165" s="9"/>
      <c r="S3165" s="9"/>
      <c r="T3165" s="9"/>
      <c r="U3165" s="9"/>
      <c r="V3165" s="12"/>
    </row>
    <row r="3166" spans="17:22">
      <c r="Q3166" s="9"/>
      <c r="R3166" s="9"/>
      <c r="S3166" s="9"/>
      <c r="T3166" s="9"/>
      <c r="U3166" s="9"/>
      <c r="V3166" s="12"/>
    </row>
    <row r="3167" spans="17:22">
      <c r="Q3167" s="9"/>
      <c r="R3167" s="9"/>
      <c r="S3167" s="9"/>
      <c r="T3167" s="9"/>
      <c r="U3167" s="9"/>
      <c r="V3167" s="12"/>
    </row>
    <row r="3168" spans="17:22">
      <c r="Q3168" s="9"/>
      <c r="R3168" s="9"/>
      <c r="S3168" s="9"/>
      <c r="T3168" s="9"/>
      <c r="U3168" s="9"/>
      <c r="V3168" s="12"/>
    </row>
    <row r="3169" spans="17:22">
      <c r="Q3169" s="9"/>
      <c r="R3169" s="9"/>
      <c r="S3169" s="9"/>
      <c r="T3169" s="9"/>
      <c r="U3169" s="9"/>
      <c r="V3169" s="12"/>
    </row>
    <row r="3170" spans="17:22">
      <c r="Q3170" s="9"/>
      <c r="R3170" s="9"/>
      <c r="S3170" s="9"/>
      <c r="T3170" s="9"/>
      <c r="U3170" s="9"/>
      <c r="V3170" s="12"/>
    </row>
    <row r="3171" spans="17:22">
      <c r="Q3171" s="9"/>
      <c r="R3171" s="9"/>
      <c r="S3171" s="9"/>
      <c r="T3171" s="9"/>
      <c r="U3171" s="9"/>
      <c r="V3171" s="12"/>
    </row>
    <row r="3172" spans="17:22">
      <c r="Q3172" s="9"/>
      <c r="R3172" s="9"/>
      <c r="S3172" s="9"/>
      <c r="T3172" s="9"/>
      <c r="U3172" s="9"/>
      <c r="V3172" s="12"/>
    </row>
    <row r="3173" spans="17:22">
      <c r="Q3173" s="9"/>
      <c r="R3173" s="9"/>
      <c r="S3173" s="9"/>
      <c r="T3173" s="9"/>
      <c r="U3173" s="9"/>
      <c r="V3173" s="12"/>
    </row>
    <row r="3174" spans="17:22">
      <c r="Q3174" s="9"/>
      <c r="R3174" s="9"/>
      <c r="S3174" s="9"/>
      <c r="T3174" s="9"/>
      <c r="U3174" s="9"/>
      <c r="V3174" s="12"/>
    </row>
    <row r="3175" spans="17:22">
      <c r="Q3175" s="9"/>
      <c r="R3175" s="9"/>
      <c r="S3175" s="9"/>
      <c r="T3175" s="9"/>
      <c r="U3175" s="9"/>
      <c r="V3175" s="12"/>
    </row>
    <row r="3176" spans="17:22">
      <c r="Q3176" s="9"/>
      <c r="R3176" s="9"/>
      <c r="S3176" s="9"/>
      <c r="T3176" s="9"/>
      <c r="U3176" s="9"/>
      <c r="V3176" s="12"/>
    </row>
    <row r="3177" spans="17:22">
      <c r="Q3177" s="9"/>
      <c r="R3177" s="9"/>
      <c r="S3177" s="9"/>
      <c r="T3177" s="9"/>
      <c r="U3177" s="9"/>
      <c r="V3177" s="12"/>
    </row>
    <row r="3178" spans="17:22">
      <c r="Q3178" s="9"/>
      <c r="R3178" s="9"/>
      <c r="S3178" s="9"/>
      <c r="T3178" s="9"/>
      <c r="U3178" s="9"/>
      <c r="V3178" s="12"/>
    </row>
    <row r="3179" spans="17:22">
      <c r="Q3179" s="9"/>
      <c r="R3179" s="9"/>
      <c r="S3179" s="9"/>
      <c r="T3179" s="9"/>
      <c r="U3179" s="9"/>
      <c r="V3179" s="12"/>
    </row>
    <row r="3180" spans="17:22">
      <c r="Q3180" s="9"/>
      <c r="R3180" s="9"/>
      <c r="S3180" s="9"/>
      <c r="T3180" s="9"/>
      <c r="U3180" s="9"/>
      <c r="V3180" s="12"/>
    </row>
    <row r="3181" spans="17:22">
      <c r="Q3181" s="9"/>
      <c r="R3181" s="9"/>
      <c r="S3181" s="9"/>
      <c r="T3181" s="9"/>
      <c r="U3181" s="9"/>
      <c r="V3181" s="12"/>
    </row>
    <row r="3182" spans="17:22">
      <c r="Q3182" s="9"/>
      <c r="R3182" s="9"/>
      <c r="S3182" s="9"/>
      <c r="T3182" s="9"/>
      <c r="U3182" s="9"/>
      <c r="V3182" s="12"/>
    </row>
    <row r="3183" spans="17:22">
      <c r="Q3183" s="9"/>
      <c r="R3183" s="9"/>
      <c r="S3183" s="9"/>
      <c r="T3183" s="9"/>
      <c r="U3183" s="9"/>
      <c r="V3183" s="12"/>
    </row>
    <row r="3184" spans="17:22">
      <c r="Q3184" s="9"/>
      <c r="R3184" s="9"/>
      <c r="S3184" s="9"/>
      <c r="T3184" s="9"/>
      <c r="U3184" s="9"/>
      <c r="V3184" s="12"/>
    </row>
    <row r="3185" spans="17:22">
      <c r="Q3185" s="9"/>
      <c r="R3185" s="9"/>
      <c r="S3185" s="9"/>
      <c r="T3185" s="9"/>
      <c r="U3185" s="9"/>
      <c r="V3185" s="12"/>
    </row>
    <row r="3186" spans="17:22">
      <c r="Q3186" s="9"/>
      <c r="R3186" s="9"/>
      <c r="S3186" s="9"/>
      <c r="T3186" s="9"/>
      <c r="U3186" s="9"/>
      <c r="V3186" s="12"/>
    </row>
    <row r="3187" spans="17:22">
      <c r="Q3187" s="9"/>
      <c r="R3187" s="9"/>
      <c r="S3187" s="9"/>
      <c r="T3187" s="9"/>
      <c r="U3187" s="9"/>
      <c r="V3187" s="12"/>
    </row>
    <row r="3188" spans="17:22">
      <c r="Q3188" s="9"/>
      <c r="R3188" s="9"/>
      <c r="S3188" s="9"/>
      <c r="T3188" s="9"/>
      <c r="U3188" s="9"/>
      <c r="V3188" s="12"/>
    </row>
    <row r="3189" spans="17:22">
      <c r="Q3189" s="9"/>
      <c r="R3189" s="9"/>
      <c r="S3189" s="9"/>
      <c r="T3189" s="9"/>
      <c r="U3189" s="9"/>
      <c r="V3189" s="12"/>
    </row>
    <row r="3190" spans="17:22">
      <c r="Q3190" s="9"/>
      <c r="R3190" s="9"/>
      <c r="S3190" s="9"/>
      <c r="T3190" s="9"/>
      <c r="U3190" s="9"/>
      <c r="V3190" s="12"/>
    </row>
    <row r="3191" spans="17:22">
      <c r="Q3191" s="9"/>
      <c r="R3191" s="9"/>
      <c r="S3191" s="9"/>
      <c r="T3191" s="9"/>
      <c r="U3191" s="9"/>
      <c r="V3191" s="12"/>
    </row>
    <row r="3192" spans="17:22">
      <c r="Q3192" s="9"/>
      <c r="R3192" s="9"/>
      <c r="S3192" s="9"/>
      <c r="T3192" s="9"/>
      <c r="U3192" s="9"/>
      <c r="V3192" s="12"/>
    </row>
    <row r="3193" spans="17:22">
      <c r="Q3193" s="9"/>
      <c r="R3193" s="9"/>
      <c r="S3193" s="9"/>
      <c r="T3193" s="9"/>
      <c r="U3193" s="9"/>
      <c r="V3193" s="12"/>
    </row>
    <row r="3194" spans="17:22">
      <c r="Q3194" s="9"/>
      <c r="R3194" s="9"/>
      <c r="S3194" s="9"/>
      <c r="T3194" s="9"/>
      <c r="U3194" s="9"/>
      <c r="V3194" s="12"/>
    </row>
    <row r="3195" spans="17:22">
      <c r="Q3195" s="9"/>
      <c r="R3195" s="9"/>
      <c r="S3195" s="9"/>
      <c r="T3195" s="9"/>
      <c r="U3195" s="9"/>
      <c r="V3195" s="12"/>
    </row>
    <row r="3196" spans="17:22">
      <c r="Q3196" s="9"/>
      <c r="R3196" s="9"/>
      <c r="S3196" s="9"/>
      <c r="T3196" s="9"/>
      <c r="U3196" s="9"/>
      <c r="V3196" s="12"/>
    </row>
    <row r="3197" spans="17:22">
      <c r="Q3197" s="9"/>
      <c r="R3197" s="9"/>
      <c r="S3197" s="9"/>
      <c r="T3197" s="9"/>
      <c r="U3197" s="9"/>
      <c r="V3197" s="12"/>
    </row>
    <row r="3198" spans="17:22">
      <c r="Q3198" s="9"/>
      <c r="R3198" s="9"/>
      <c r="S3198" s="9"/>
      <c r="T3198" s="9"/>
      <c r="U3198" s="9"/>
      <c r="V3198" s="12"/>
    </row>
    <row r="3199" spans="17:22">
      <c r="Q3199" s="9"/>
      <c r="R3199" s="9"/>
      <c r="S3199" s="9"/>
      <c r="T3199" s="9"/>
      <c r="U3199" s="9"/>
      <c r="V3199" s="12"/>
    </row>
    <row r="3200" spans="17:22">
      <c r="Q3200" s="9"/>
      <c r="R3200" s="9"/>
      <c r="S3200" s="9"/>
      <c r="T3200" s="9"/>
      <c r="U3200" s="9"/>
      <c r="V3200" s="12"/>
    </row>
    <row r="3201" spans="17:22">
      <c r="Q3201" s="9"/>
      <c r="R3201" s="9"/>
      <c r="S3201" s="9"/>
      <c r="T3201" s="9"/>
      <c r="U3201" s="9"/>
      <c r="V3201" s="12"/>
    </row>
    <row r="3202" spans="17:22">
      <c r="Q3202" s="9"/>
      <c r="R3202" s="9"/>
      <c r="S3202" s="9"/>
      <c r="T3202" s="9"/>
      <c r="U3202" s="9"/>
      <c r="V3202" s="12"/>
    </row>
    <row r="3203" spans="17:22">
      <c r="Q3203" s="9"/>
      <c r="R3203" s="9"/>
      <c r="S3203" s="9"/>
      <c r="T3203" s="9"/>
      <c r="U3203" s="9"/>
      <c r="V3203" s="12"/>
    </row>
    <row r="3204" spans="17:22">
      <c r="Q3204" s="9"/>
      <c r="R3204" s="9"/>
      <c r="S3204" s="9"/>
      <c r="T3204" s="9"/>
      <c r="U3204" s="9"/>
      <c r="V3204" s="12"/>
    </row>
    <row r="3205" spans="17:22">
      <c r="Q3205" s="9"/>
      <c r="R3205" s="9"/>
      <c r="S3205" s="9"/>
      <c r="T3205" s="9"/>
      <c r="U3205" s="9"/>
      <c r="V3205" s="12"/>
    </row>
    <row r="3206" spans="17:22">
      <c r="Q3206" s="9"/>
      <c r="R3206" s="9"/>
      <c r="S3206" s="9"/>
      <c r="T3206" s="9"/>
      <c r="U3206" s="9"/>
      <c r="V3206" s="12"/>
    </row>
    <row r="3207" spans="17:22">
      <c r="Q3207" s="9"/>
      <c r="R3207" s="9"/>
      <c r="S3207" s="9"/>
      <c r="T3207" s="9"/>
      <c r="U3207" s="9"/>
      <c r="V3207" s="12"/>
    </row>
    <row r="3208" spans="17:22">
      <c r="Q3208" s="9"/>
      <c r="R3208" s="9"/>
      <c r="S3208" s="9"/>
      <c r="T3208" s="9"/>
      <c r="U3208" s="9"/>
      <c r="V3208" s="12"/>
    </row>
    <row r="3209" spans="17:22">
      <c r="Q3209" s="9"/>
      <c r="R3209" s="9"/>
      <c r="S3209" s="9"/>
      <c r="T3209" s="9"/>
      <c r="U3209" s="9"/>
      <c r="V3209" s="12"/>
    </row>
    <row r="3210" spans="17:22">
      <c r="Q3210" s="9"/>
      <c r="R3210" s="9"/>
      <c r="S3210" s="9"/>
      <c r="T3210" s="9"/>
      <c r="U3210" s="9"/>
      <c r="V3210" s="12"/>
    </row>
    <row r="3211" spans="17:22">
      <c r="Q3211" s="9"/>
      <c r="R3211" s="9"/>
      <c r="S3211" s="9"/>
      <c r="T3211" s="9"/>
      <c r="U3211" s="9"/>
      <c r="V3211" s="12"/>
    </row>
    <row r="3212" spans="17:22">
      <c r="Q3212" s="9"/>
      <c r="R3212" s="9"/>
      <c r="S3212" s="9"/>
      <c r="T3212" s="9"/>
      <c r="U3212" s="9"/>
      <c r="V3212" s="12"/>
    </row>
    <row r="3213" spans="17:22">
      <c r="Q3213" s="9"/>
      <c r="R3213" s="9"/>
      <c r="S3213" s="9"/>
      <c r="T3213" s="9"/>
      <c r="U3213" s="9"/>
      <c r="V3213" s="12"/>
    </row>
    <row r="3214" spans="17:22">
      <c r="Q3214" s="9"/>
      <c r="R3214" s="9"/>
      <c r="S3214" s="9"/>
      <c r="T3214" s="9"/>
      <c r="U3214" s="9"/>
      <c r="V3214" s="12"/>
    </row>
    <row r="3215" spans="17:22">
      <c r="Q3215" s="9"/>
      <c r="R3215" s="9"/>
      <c r="S3215" s="9"/>
      <c r="T3215" s="9"/>
      <c r="U3215" s="9"/>
      <c r="V3215" s="12"/>
    </row>
    <row r="3216" spans="17:22">
      <c r="Q3216" s="9"/>
      <c r="R3216" s="9"/>
      <c r="S3216" s="9"/>
      <c r="T3216" s="9"/>
      <c r="U3216" s="9"/>
      <c r="V3216" s="12"/>
    </row>
    <row r="3217" spans="17:22">
      <c r="Q3217" s="9"/>
      <c r="R3217" s="9"/>
      <c r="S3217" s="9"/>
      <c r="T3217" s="9"/>
      <c r="U3217" s="9"/>
      <c r="V3217" s="12"/>
    </row>
    <row r="3218" spans="17:22">
      <c r="Q3218" s="9"/>
      <c r="R3218" s="9"/>
      <c r="S3218" s="9"/>
      <c r="T3218" s="9"/>
      <c r="U3218" s="9"/>
      <c r="V3218" s="12"/>
    </row>
    <row r="3219" spans="17:22">
      <c r="Q3219" s="9"/>
      <c r="R3219" s="9"/>
      <c r="S3219" s="9"/>
      <c r="T3219" s="9"/>
      <c r="U3219" s="9"/>
      <c r="V3219" s="12"/>
    </row>
    <row r="3220" spans="17:22">
      <c r="Q3220" s="9"/>
      <c r="R3220" s="9"/>
      <c r="S3220" s="9"/>
      <c r="T3220" s="9"/>
      <c r="U3220" s="9"/>
      <c r="V3220" s="12"/>
    </row>
    <row r="3221" spans="17:22">
      <c r="Q3221" s="9"/>
      <c r="R3221" s="9"/>
      <c r="S3221" s="9"/>
      <c r="T3221" s="9"/>
      <c r="U3221" s="9"/>
      <c r="V3221" s="12"/>
    </row>
    <row r="3222" spans="17:22">
      <c r="Q3222" s="9"/>
      <c r="R3222" s="9"/>
      <c r="S3222" s="9"/>
      <c r="T3222" s="9"/>
      <c r="U3222" s="9"/>
      <c r="V3222" s="12"/>
    </row>
    <row r="3223" spans="17:22">
      <c r="Q3223" s="9"/>
      <c r="R3223" s="9"/>
      <c r="S3223" s="9"/>
      <c r="T3223" s="9"/>
      <c r="U3223" s="9"/>
      <c r="V3223" s="12"/>
    </row>
    <row r="3224" spans="17:22">
      <c r="Q3224" s="9"/>
      <c r="R3224" s="9"/>
      <c r="S3224" s="9"/>
      <c r="T3224" s="9"/>
      <c r="U3224" s="9"/>
      <c r="V3224" s="12"/>
    </row>
    <row r="3225" spans="17:22">
      <c r="Q3225" s="9"/>
      <c r="R3225" s="9"/>
      <c r="S3225" s="9"/>
      <c r="T3225" s="9"/>
      <c r="U3225" s="9"/>
      <c r="V3225" s="12"/>
    </row>
    <row r="3226" spans="17:22">
      <c r="Q3226" s="9"/>
      <c r="R3226" s="9"/>
      <c r="S3226" s="9"/>
      <c r="T3226" s="9"/>
      <c r="U3226" s="9"/>
      <c r="V3226" s="12"/>
    </row>
    <row r="3227" spans="17:22">
      <c r="Q3227" s="9"/>
      <c r="R3227" s="9"/>
      <c r="S3227" s="9"/>
      <c r="T3227" s="9"/>
      <c r="U3227" s="9"/>
      <c r="V3227" s="12"/>
    </row>
    <row r="3228" spans="17:22">
      <c r="Q3228" s="9"/>
      <c r="R3228" s="9"/>
      <c r="S3228" s="9"/>
      <c r="T3228" s="9"/>
      <c r="U3228" s="9"/>
      <c r="V3228" s="12"/>
    </row>
    <row r="3229" spans="17:22">
      <c r="Q3229" s="9"/>
      <c r="R3229" s="9"/>
      <c r="S3229" s="9"/>
      <c r="T3229" s="9"/>
      <c r="U3229" s="9"/>
      <c r="V3229" s="12"/>
    </row>
    <row r="3230" spans="17:22">
      <c r="Q3230" s="9"/>
      <c r="R3230" s="9"/>
      <c r="S3230" s="9"/>
      <c r="T3230" s="9"/>
      <c r="U3230" s="9"/>
      <c r="V3230" s="12"/>
    </row>
    <row r="3231" spans="17:22">
      <c r="Q3231" s="9"/>
      <c r="R3231" s="9"/>
      <c r="S3231" s="9"/>
      <c r="T3231" s="9"/>
      <c r="U3231" s="9"/>
      <c r="V3231" s="12"/>
    </row>
    <row r="3232" spans="17:22">
      <c r="Q3232" s="9"/>
      <c r="R3232" s="9"/>
      <c r="S3232" s="9"/>
      <c r="T3232" s="9"/>
      <c r="U3232" s="9"/>
      <c r="V3232" s="12"/>
    </row>
    <row r="3233" spans="17:22">
      <c r="Q3233" s="9"/>
      <c r="R3233" s="9"/>
      <c r="S3233" s="9"/>
      <c r="T3233" s="9"/>
      <c r="U3233" s="9"/>
      <c r="V3233" s="12"/>
    </row>
    <row r="3234" spans="17:22">
      <c r="Q3234" s="9"/>
      <c r="R3234" s="9"/>
      <c r="S3234" s="9"/>
      <c r="T3234" s="9"/>
      <c r="U3234" s="9"/>
      <c r="V3234" s="12"/>
    </row>
    <row r="3235" spans="17:22">
      <c r="Q3235" s="9"/>
      <c r="R3235" s="9"/>
      <c r="S3235" s="9"/>
      <c r="T3235" s="9"/>
      <c r="U3235" s="9"/>
      <c r="V3235" s="12"/>
    </row>
    <row r="3236" spans="17:22">
      <c r="Q3236" s="9"/>
      <c r="R3236" s="9"/>
      <c r="S3236" s="9"/>
      <c r="T3236" s="9"/>
      <c r="U3236" s="9"/>
      <c r="V3236" s="12"/>
    </row>
    <row r="3237" spans="17:22">
      <c r="Q3237" s="9"/>
      <c r="R3237" s="9"/>
      <c r="S3237" s="9"/>
      <c r="T3237" s="9"/>
      <c r="U3237" s="9"/>
      <c r="V3237" s="12"/>
    </row>
    <row r="3238" spans="17:22">
      <c r="Q3238" s="9"/>
      <c r="R3238" s="9"/>
      <c r="S3238" s="9"/>
      <c r="T3238" s="9"/>
      <c r="U3238" s="9"/>
      <c r="V3238" s="12"/>
    </row>
    <row r="3239" spans="17:22">
      <c r="Q3239" s="9"/>
      <c r="R3239" s="9"/>
      <c r="S3239" s="9"/>
      <c r="T3239" s="9"/>
      <c r="U3239" s="9"/>
      <c r="V3239" s="12"/>
    </row>
    <row r="3240" spans="17:22">
      <c r="Q3240" s="9"/>
      <c r="R3240" s="9"/>
      <c r="S3240" s="9"/>
      <c r="T3240" s="9"/>
      <c r="U3240" s="9"/>
      <c r="V3240" s="12"/>
    </row>
    <row r="3241" spans="17:22">
      <c r="Q3241" s="9"/>
      <c r="R3241" s="9"/>
      <c r="S3241" s="9"/>
      <c r="T3241" s="9"/>
      <c r="U3241" s="9"/>
      <c r="V3241" s="12"/>
    </row>
    <row r="3242" spans="17:22">
      <c r="Q3242" s="9"/>
      <c r="R3242" s="9"/>
      <c r="S3242" s="9"/>
      <c r="T3242" s="9"/>
      <c r="U3242" s="9"/>
      <c r="V3242" s="12"/>
    </row>
    <row r="3243" spans="17:22">
      <c r="Q3243" s="9"/>
      <c r="R3243" s="9"/>
      <c r="S3243" s="9"/>
      <c r="T3243" s="9"/>
      <c r="U3243" s="9"/>
      <c r="V3243" s="12"/>
    </row>
    <row r="3244" spans="17:22">
      <c r="Q3244" s="9"/>
      <c r="R3244" s="9"/>
      <c r="S3244" s="9"/>
      <c r="T3244" s="9"/>
      <c r="U3244" s="9"/>
      <c r="V3244" s="12"/>
    </row>
    <row r="3245" spans="17:22">
      <c r="Q3245" s="9"/>
      <c r="R3245" s="9"/>
      <c r="S3245" s="9"/>
      <c r="T3245" s="9"/>
      <c r="U3245" s="9"/>
      <c r="V3245" s="12"/>
    </row>
    <row r="3246" spans="17:22">
      <c r="Q3246" s="9"/>
      <c r="R3246" s="9"/>
      <c r="S3246" s="9"/>
      <c r="T3246" s="9"/>
      <c r="U3246" s="9"/>
      <c r="V3246" s="12"/>
    </row>
    <row r="3247" spans="17:22">
      <c r="Q3247" s="9"/>
      <c r="R3247" s="9"/>
      <c r="S3247" s="9"/>
      <c r="T3247" s="9"/>
      <c r="U3247" s="9"/>
      <c r="V3247" s="12"/>
    </row>
    <row r="3248" spans="17:22">
      <c r="Q3248" s="9"/>
      <c r="R3248" s="9"/>
      <c r="S3248" s="9"/>
      <c r="T3248" s="9"/>
      <c r="U3248" s="9"/>
      <c r="V3248" s="12"/>
    </row>
    <row r="3249" spans="17:22">
      <c r="Q3249" s="9"/>
      <c r="R3249" s="9"/>
      <c r="S3249" s="9"/>
      <c r="T3249" s="9"/>
      <c r="U3249" s="9"/>
      <c r="V3249" s="12"/>
    </row>
    <row r="3250" spans="17:22">
      <c r="Q3250" s="9"/>
      <c r="R3250" s="9"/>
      <c r="S3250" s="9"/>
      <c r="T3250" s="9"/>
      <c r="U3250" s="9"/>
      <c r="V3250" s="12"/>
    </row>
    <row r="3251" spans="17:22">
      <c r="Q3251" s="9"/>
      <c r="R3251" s="9"/>
      <c r="S3251" s="9"/>
      <c r="T3251" s="9"/>
      <c r="U3251" s="9"/>
      <c r="V3251" s="12"/>
    </row>
    <row r="3252" spans="17:22">
      <c r="Q3252" s="9"/>
      <c r="R3252" s="9"/>
      <c r="S3252" s="9"/>
      <c r="T3252" s="9"/>
      <c r="U3252" s="9"/>
      <c r="V3252" s="12"/>
    </row>
    <row r="3253" spans="17:22">
      <c r="Q3253" s="9"/>
      <c r="R3253" s="9"/>
      <c r="S3253" s="9"/>
      <c r="T3253" s="9"/>
      <c r="U3253" s="9"/>
      <c r="V3253" s="12"/>
    </row>
    <row r="3254" spans="17:22">
      <c r="Q3254" s="9"/>
      <c r="R3254" s="9"/>
      <c r="S3254" s="9"/>
      <c r="T3254" s="9"/>
      <c r="U3254" s="9"/>
      <c r="V3254" s="12"/>
    </row>
    <row r="3255" spans="17:22">
      <c r="Q3255" s="9"/>
      <c r="R3255" s="9"/>
      <c r="S3255" s="9"/>
      <c r="T3255" s="9"/>
      <c r="U3255" s="9"/>
      <c r="V3255" s="12"/>
    </row>
    <row r="3256" spans="17:22">
      <c r="Q3256" s="9"/>
      <c r="R3256" s="9"/>
      <c r="S3256" s="9"/>
      <c r="T3256" s="9"/>
      <c r="U3256" s="9"/>
      <c r="V3256" s="12"/>
    </row>
    <row r="3257" spans="17:22">
      <c r="Q3257" s="9"/>
      <c r="R3257" s="9"/>
      <c r="S3257" s="9"/>
      <c r="T3257" s="9"/>
      <c r="U3257" s="9"/>
      <c r="V3257" s="12"/>
    </row>
    <row r="3258" spans="17:22">
      <c r="Q3258" s="9"/>
      <c r="R3258" s="9"/>
      <c r="S3258" s="9"/>
      <c r="T3258" s="9"/>
      <c r="U3258" s="9"/>
      <c r="V3258" s="12"/>
    </row>
    <row r="3259" spans="17:22">
      <c r="Q3259" s="9"/>
      <c r="R3259" s="9"/>
      <c r="S3259" s="9"/>
      <c r="T3259" s="9"/>
      <c r="U3259" s="9"/>
      <c r="V3259" s="12"/>
    </row>
    <row r="3260" spans="17:22">
      <c r="Q3260" s="9"/>
      <c r="R3260" s="9"/>
      <c r="S3260" s="9"/>
      <c r="T3260" s="9"/>
      <c r="U3260" s="9"/>
      <c r="V3260" s="12"/>
    </row>
    <row r="3261" spans="17:22">
      <c r="Q3261" s="9"/>
      <c r="R3261" s="9"/>
      <c r="S3261" s="9"/>
      <c r="T3261" s="9"/>
      <c r="U3261" s="9"/>
      <c r="V3261" s="12"/>
    </row>
    <row r="3262" spans="17:22">
      <c r="Q3262" s="9"/>
      <c r="R3262" s="9"/>
      <c r="S3262" s="9"/>
      <c r="T3262" s="9"/>
      <c r="U3262" s="9"/>
      <c r="V3262" s="12"/>
    </row>
    <row r="3263" spans="17:22">
      <c r="Q3263" s="9"/>
      <c r="R3263" s="9"/>
      <c r="S3263" s="9"/>
      <c r="T3263" s="9"/>
      <c r="U3263" s="9"/>
      <c r="V3263" s="12"/>
    </row>
    <row r="3264" spans="17:22">
      <c r="Q3264" s="9"/>
      <c r="R3264" s="9"/>
      <c r="S3264" s="9"/>
      <c r="T3264" s="9"/>
      <c r="U3264" s="9"/>
      <c r="V3264" s="12"/>
    </row>
    <row r="3265" spans="17:22">
      <c r="Q3265" s="9"/>
      <c r="R3265" s="9"/>
      <c r="S3265" s="9"/>
      <c r="T3265" s="9"/>
      <c r="U3265" s="9"/>
      <c r="V3265" s="12"/>
    </row>
    <row r="3266" spans="17:22">
      <c r="Q3266" s="9"/>
      <c r="R3266" s="9"/>
      <c r="S3266" s="9"/>
      <c r="T3266" s="9"/>
      <c r="U3266" s="9"/>
      <c r="V3266" s="12"/>
    </row>
    <row r="3267" spans="17:22">
      <c r="Q3267" s="9"/>
      <c r="R3267" s="9"/>
      <c r="S3267" s="9"/>
      <c r="T3267" s="9"/>
      <c r="U3267" s="9"/>
      <c r="V3267" s="12"/>
    </row>
    <row r="3268" spans="17:22">
      <c r="Q3268" s="9"/>
      <c r="R3268" s="9"/>
      <c r="S3268" s="9"/>
      <c r="T3268" s="9"/>
      <c r="U3268" s="9"/>
      <c r="V3268" s="12"/>
    </row>
    <row r="3269" spans="17:22">
      <c r="Q3269" s="9"/>
      <c r="R3269" s="9"/>
      <c r="S3269" s="9"/>
      <c r="T3269" s="9"/>
      <c r="U3269" s="9"/>
      <c r="V3269" s="12"/>
    </row>
    <row r="3270" spans="17:22">
      <c r="Q3270" s="9"/>
      <c r="R3270" s="9"/>
      <c r="S3270" s="9"/>
      <c r="T3270" s="9"/>
      <c r="U3270" s="9"/>
      <c r="V3270" s="12"/>
    </row>
    <row r="3271" spans="17:22">
      <c r="Q3271" s="9"/>
      <c r="R3271" s="9"/>
      <c r="S3271" s="9"/>
      <c r="T3271" s="9"/>
      <c r="U3271" s="9"/>
      <c r="V3271" s="12"/>
    </row>
    <row r="3272" spans="17:22">
      <c r="Q3272" s="9"/>
      <c r="R3272" s="9"/>
      <c r="S3272" s="9"/>
      <c r="T3272" s="9"/>
      <c r="U3272" s="9"/>
      <c r="V3272" s="12"/>
    </row>
    <row r="3273" spans="17:22">
      <c r="Q3273" s="9"/>
      <c r="R3273" s="9"/>
      <c r="S3273" s="9"/>
      <c r="T3273" s="9"/>
      <c r="U3273" s="9"/>
      <c r="V3273" s="12"/>
    </row>
    <row r="3274" spans="17:22">
      <c r="Q3274" s="9"/>
      <c r="R3274" s="9"/>
      <c r="S3274" s="9"/>
      <c r="T3274" s="9"/>
      <c r="U3274" s="9"/>
      <c r="V3274" s="12"/>
    </row>
    <row r="3275" spans="17:22">
      <c r="Q3275" s="9"/>
      <c r="R3275" s="9"/>
      <c r="S3275" s="9"/>
      <c r="T3275" s="9"/>
      <c r="U3275" s="9"/>
      <c r="V3275" s="12"/>
    </row>
    <row r="3276" spans="17:22">
      <c r="Q3276" s="9"/>
      <c r="R3276" s="9"/>
      <c r="S3276" s="9"/>
      <c r="T3276" s="9"/>
      <c r="U3276" s="9"/>
      <c r="V3276" s="12"/>
    </row>
    <row r="3277" spans="17:22">
      <c r="Q3277" s="9"/>
      <c r="R3277" s="9"/>
      <c r="S3277" s="9"/>
      <c r="T3277" s="9"/>
      <c r="U3277" s="9"/>
      <c r="V3277" s="12"/>
    </row>
    <row r="3278" spans="17:22">
      <c r="Q3278" s="9"/>
      <c r="R3278" s="9"/>
      <c r="S3278" s="9"/>
      <c r="T3278" s="9"/>
      <c r="U3278" s="9"/>
      <c r="V3278" s="12"/>
    </row>
    <row r="3279" spans="17:22">
      <c r="Q3279" s="9"/>
      <c r="R3279" s="9"/>
      <c r="S3279" s="9"/>
      <c r="T3279" s="9"/>
      <c r="U3279" s="9"/>
      <c r="V3279" s="12"/>
    </row>
    <row r="3280" spans="17:22">
      <c r="Q3280" s="9"/>
      <c r="R3280" s="9"/>
      <c r="S3280" s="9"/>
      <c r="T3280" s="9"/>
      <c r="U3280" s="9"/>
      <c r="V3280" s="12"/>
    </row>
    <row r="3281" spans="17:22">
      <c r="Q3281" s="9"/>
      <c r="R3281" s="9"/>
      <c r="S3281" s="9"/>
      <c r="T3281" s="9"/>
      <c r="U3281" s="9"/>
      <c r="V3281" s="12"/>
    </row>
    <row r="3282" spans="17:22">
      <c r="Q3282" s="9"/>
      <c r="R3282" s="9"/>
      <c r="S3282" s="9"/>
      <c r="T3282" s="9"/>
      <c r="U3282" s="9"/>
      <c r="V3282" s="12"/>
    </row>
    <row r="3283" spans="17:22">
      <c r="Q3283" s="9"/>
      <c r="R3283" s="9"/>
      <c r="S3283" s="9"/>
      <c r="T3283" s="9"/>
      <c r="U3283" s="9"/>
      <c r="V3283" s="12"/>
    </row>
    <row r="3284" spans="17:22">
      <c r="Q3284" s="9"/>
      <c r="R3284" s="9"/>
      <c r="S3284" s="9"/>
      <c r="T3284" s="9"/>
      <c r="U3284" s="9"/>
      <c r="V3284" s="12"/>
    </row>
    <row r="3285" spans="17:22">
      <c r="Q3285" s="9"/>
      <c r="R3285" s="9"/>
      <c r="S3285" s="9"/>
      <c r="T3285" s="9"/>
      <c r="U3285" s="9"/>
      <c r="V3285" s="12"/>
    </row>
    <row r="3286" spans="17:22">
      <c r="Q3286" s="9"/>
      <c r="R3286" s="9"/>
      <c r="S3286" s="9"/>
      <c r="T3286" s="9"/>
      <c r="U3286" s="9"/>
      <c r="V3286" s="12"/>
    </row>
    <row r="3287" spans="17:22">
      <c r="Q3287" s="9"/>
      <c r="R3287" s="9"/>
      <c r="S3287" s="9"/>
      <c r="T3287" s="9"/>
      <c r="U3287" s="9"/>
      <c r="V3287" s="12"/>
    </row>
    <row r="3288" spans="17:22">
      <c r="Q3288" s="9"/>
      <c r="R3288" s="9"/>
      <c r="S3288" s="9"/>
      <c r="T3288" s="9"/>
      <c r="U3288" s="9"/>
      <c r="V3288" s="12"/>
    </row>
    <row r="3289" spans="17:22">
      <c r="Q3289" s="9"/>
      <c r="R3289" s="9"/>
      <c r="S3289" s="9"/>
      <c r="T3289" s="9"/>
      <c r="U3289" s="9"/>
      <c r="V3289" s="12"/>
    </row>
    <row r="3290" spans="17:22">
      <c r="Q3290" s="9"/>
      <c r="R3290" s="9"/>
      <c r="S3290" s="9"/>
      <c r="T3290" s="9"/>
      <c r="U3290" s="9"/>
      <c r="V3290" s="12"/>
    </row>
    <row r="3291" spans="17:22">
      <c r="Q3291" s="9"/>
      <c r="R3291" s="9"/>
      <c r="S3291" s="9"/>
      <c r="T3291" s="9"/>
      <c r="U3291" s="9"/>
      <c r="V3291" s="12"/>
    </row>
    <row r="3292" spans="17:22">
      <c r="Q3292" s="9"/>
      <c r="R3292" s="9"/>
      <c r="S3292" s="9"/>
      <c r="T3292" s="9"/>
      <c r="U3292" s="9"/>
      <c r="V3292" s="12"/>
    </row>
    <row r="3293" spans="17:22">
      <c r="Q3293" s="9"/>
      <c r="R3293" s="9"/>
      <c r="S3293" s="9"/>
      <c r="T3293" s="9"/>
      <c r="U3293" s="9"/>
      <c r="V3293" s="12"/>
    </row>
    <row r="3294" spans="17:22">
      <c r="Q3294" s="9"/>
      <c r="R3294" s="9"/>
      <c r="S3294" s="9"/>
      <c r="T3294" s="9"/>
      <c r="U3294" s="9"/>
      <c r="V3294" s="12"/>
    </row>
    <row r="3295" spans="17:22">
      <c r="Q3295" s="9"/>
      <c r="R3295" s="9"/>
      <c r="S3295" s="9"/>
      <c r="T3295" s="9"/>
      <c r="U3295" s="9"/>
      <c r="V3295" s="12"/>
    </row>
    <row r="3296" spans="17:22">
      <c r="Q3296" s="9"/>
      <c r="R3296" s="9"/>
      <c r="S3296" s="9"/>
      <c r="T3296" s="9"/>
      <c r="U3296" s="9"/>
      <c r="V3296" s="12"/>
    </row>
    <row r="3297" spans="17:22">
      <c r="Q3297" s="9"/>
      <c r="R3297" s="9"/>
      <c r="S3297" s="9"/>
      <c r="T3297" s="9"/>
      <c r="U3297" s="9"/>
      <c r="V3297" s="12"/>
    </row>
    <row r="3298" spans="17:22">
      <c r="Q3298" s="9"/>
      <c r="R3298" s="9"/>
      <c r="S3298" s="9"/>
      <c r="T3298" s="9"/>
      <c r="U3298" s="9"/>
      <c r="V3298" s="12"/>
    </row>
    <row r="3299" spans="17:22">
      <c r="Q3299" s="9"/>
      <c r="R3299" s="9"/>
      <c r="S3299" s="9"/>
      <c r="T3299" s="9"/>
      <c r="U3299" s="9"/>
      <c r="V3299" s="12"/>
    </row>
    <row r="3300" spans="17:22">
      <c r="Q3300" s="9"/>
      <c r="R3300" s="9"/>
      <c r="S3300" s="9"/>
      <c r="T3300" s="9"/>
      <c r="U3300" s="9"/>
      <c r="V3300" s="12"/>
    </row>
    <row r="3301" spans="17:22">
      <c r="Q3301" s="9"/>
      <c r="R3301" s="9"/>
      <c r="S3301" s="9"/>
      <c r="T3301" s="9"/>
      <c r="U3301" s="9"/>
      <c r="V3301" s="12"/>
    </row>
    <row r="3302" spans="17:22">
      <c r="Q3302" s="9"/>
      <c r="R3302" s="9"/>
      <c r="S3302" s="9"/>
      <c r="T3302" s="9"/>
      <c r="U3302" s="9"/>
      <c r="V3302" s="12"/>
    </row>
    <row r="3303" spans="17:22">
      <c r="Q3303" s="9"/>
      <c r="R3303" s="9"/>
      <c r="S3303" s="9"/>
      <c r="T3303" s="9"/>
      <c r="U3303" s="9"/>
      <c r="V3303" s="12"/>
    </row>
    <row r="3304" spans="17:22">
      <c r="Q3304" s="9"/>
      <c r="R3304" s="9"/>
      <c r="S3304" s="9"/>
      <c r="T3304" s="9"/>
      <c r="U3304" s="9"/>
      <c r="V3304" s="12"/>
    </row>
    <row r="3305" spans="17:22">
      <c r="Q3305" s="9"/>
      <c r="R3305" s="9"/>
      <c r="S3305" s="9"/>
      <c r="T3305" s="9"/>
      <c r="U3305" s="9"/>
      <c r="V3305" s="12"/>
    </row>
    <row r="3306" spans="17:22">
      <c r="Q3306" s="9"/>
      <c r="R3306" s="9"/>
      <c r="S3306" s="9"/>
      <c r="T3306" s="9"/>
      <c r="U3306" s="9"/>
      <c r="V3306" s="12"/>
    </row>
    <row r="3307" spans="17:22">
      <c r="Q3307" s="9"/>
      <c r="R3307" s="9"/>
      <c r="S3307" s="9"/>
      <c r="T3307" s="9"/>
      <c r="U3307" s="9"/>
      <c r="V3307" s="12"/>
    </row>
    <row r="3308" spans="17:22">
      <c r="Q3308" s="9"/>
      <c r="R3308" s="9"/>
      <c r="S3308" s="9"/>
      <c r="T3308" s="9"/>
      <c r="U3308" s="9"/>
      <c r="V3308" s="12"/>
    </row>
    <row r="3309" spans="17:22">
      <c r="Q3309" s="9"/>
      <c r="R3309" s="9"/>
      <c r="S3309" s="9"/>
      <c r="T3309" s="9"/>
      <c r="U3309" s="9"/>
      <c r="V3309" s="12"/>
    </row>
    <row r="3310" spans="17:22">
      <c r="Q3310" s="9"/>
      <c r="R3310" s="9"/>
      <c r="S3310" s="9"/>
      <c r="T3310" s="9"/>
      <c r="U3310" s="9"/>
      <c r="V3310" s="12"/>
    </row>
    <row r="3311" spans="17:22">
      <c r="Q3311" s="9"/>
      <c r="R3311" s="9"/>
      <c r="S3311" s="9"/>
      <c r="T3311" s="9"/>
      <c r="U3311" s="9"/>
      <c r="V3311" s="12"/>
    </row>
    <row r="3312" spans="17:22">
      <c r="Q3312" s="9"/>
      <c r="R3312" s="9"/>
      <c r="S3312" s="9"/>
      <c r="T3312" s="9"/>
      <c r="U3312" s="9"/>
      <c r="V3312" s="12"/>
    </row>
    <row r="3313" spans="17:22">
      <c r="Q3313" s="9"/>
      <c r="R3313" s="9"/>
      <c r="S3313" s="9"/>
      <c r="T3313" s="9"/>
      <c r="U3313" s="9"/>
      <c r="V3313" s="12"/>
    </row>
    <row r="3314" spans="17:22">
      <c r="Q3314" s="9"/>
      <c r="R3314" s="9"/>
      <c r="S3314" s="9"/>
      <c r="T3314" s="9"/>
      <c r="U3314" s="9"/>
      <c r="V3314" s="12"/>
    </row>
    <row r="3315" spans="17:22">
      <c r="Q3315" s="9"/>
      <c r="R3315" s="9"/>
      <c r="S3315" s="9"/>
      <c r="T3315" s="9"/>
      <c r="U3315" s="9"/>
      <c r="V3315" s="12"/>
    </row>
    <row r="3316" spans="17:22">
      <c r="Q3316" s="9"/>
      <c r="R3316" s="9"/>
      <c r="S3316" s="9"/>
      <c r="T3316" s="9"/>
      <c r="U3316" s="9"/>
      <c r="V3316" s="12"/>
    </row>
    <row r="3317" spans="17:22">
      <c r="Q3317" s="9"/>
      <c r="R3317" s="9"/>
      <c r="S3317" s="9"/>
      <c r="T3317" s="9"/>
      <c r="U3317" s="9"/>
      <c r="V3317" s="12"/>
    </row>
    <row r="3318" spans="17:22">
      <c r="Q3318" s="9"/>
      <c r="R3318" s="9"/>
      <c r="S3318" s="9"/>
      <c r="T3318" s="9"/>
      <c r="U3318" s="9"/>
      <c r="V3318" s="12"/>
    </row>
    <row r="3319" spans="17:22">
      <c r="Q3319" s="9"/>
      <c r="R3319" s="9"/>
      <c r="S3319" s="9"/>
      <c r="T3319" s="9"/>
      <c r="U3319" s="9"/>
      <c r="V3319" s="12"/>
    </row>
    <row r="3320" spans="17:22">
      <c r="Q3320" s="9"/>
      <c r="R3320" s="9"/>
      <c r="S3320" s="9"/>
      <c r="T3320" s="9"/>
      <c r="U3320" s="9"/>
      <c r="V3320" s="12"/>
    </row>
    <row r="3321" spans="17:22">
      <c r="Q3321" s="9"/>
      <c r="R3321" s="9"/>
      <c r="S3321" s="9"/>
      <c r="T3321" s="9"/>
      <c r="U3321" s="9"/>
      <c r="V3321" s="12"/>
    </row>
    <row r="3322" spans="17:22">
      <c r="Q3322" s="9"/>
      <c r="R3322" s="9"/>
      <c r="S3322" s="9"/>
      <c r="T3322" s="9"/>
      <c r="U3322" s="9"/>
      <c r="V3322" s="12"/>
    </row>
    <row r="3323" spans="17:22">
      <c r="Q3323" s="9"/>
      <c r="R3323" s="9"/>
      <c r="S3323" s="9"/>
      <c r="T3323" s="9"/>
      <c r="U3323" s="9"/>
      <c r="V3323" s="12"/>
    </row>
    <row r="3324" spans="17:22">
      <c r="Q3324" s="9"/>
      <c r="R3324" s="9"/>
      <c r="S3324" s="9"/>
      <c r="T3324" s="9"/>
      <c r="U3324" s="9"/>
      <c r="V3324" s="12"/>
    </row>
    <row r="3325" spans="17:22">
      <c r="Q3325" s="9"/>
      <c r="R3325" s="9"/>
      <c r="S3325" s="9"/>
      <c r="T3325" s="9"/>
      <c r="U3325" s="9"/>
      <c r="V3325" s="12"/>
    </row>
    <row r="3326" spans="17:22">
      <c r="Q3326" s="9"/>
      <c r="R3326" s="9"/>
      <c r="S3326" s="9"/>
      <c r="T3326" s="9"/>
      <c r="U3326" s="9"/>
      <c r="V3326" s="12"/>
    </row>
    <row r="3327" spans="17:22">
      <c r="Q3327" s="9"/>
      <c r="R3327" s="9"/>
      <c r="S3327" s="9"/>
      <c r="T3327" s="9"/>
      <c r="U3327" s="9"/>
      <c r="V3327" s="12"/>
    </row>
    <row r="3328" spans="17:22">
      <c r="Q3328" s="9"/>
      <c r="R3328" s="9"/>
      <c r="S3328" s="9"/>
      <c r="T3328" s="9"/>
      <c r="U3328" s="9"/>
      <c r="V3328" s="12"/>
    </row>
    <row r="3329" spans="17:22">
      <c r="Q3329" s="9"/>
      <c r="R3329" s="9"/>
      <c r="S3329" s="9"/>
      <c r="T3329" s="9"/>
      <c r="U3329" s="9"/>
      <c r="V3329" s="12"/>
    </row>
    <row r="3330" spans="17:22">
      <c r="Q3330" s="9"/>
      <c r="R3330" s="9"/>
      <c r="S3330" s="9"/>
      <c r="T3330" s="9"/>
      <c r="U3330" s="9"/>
      <c r="V3330" s="12"/>
    </row>
    <row r="3331" spans="17:22">
      <c r="Q3331" s="9"/>
      <c r="R3331" s="9"/>
      <c r="S3331" s="9"/>
      <c r="T3331" s="9"/>
      <c r="U3331" s="9"/>
      <c r="V3331" s="12"/>
    </row>
    <row r="3332" spans="17:22">
      <c r="Q3332" s="9"/>
      <c r="R3332" s="9"/>
      <c r="S3332" s="9"/>
      <c r="T3332" s="9"/>
      <c r="U3332" s="9"/>
      <c r="V3332" s="12"/>
    </row>
    <row r="3333" spans="17:22">
      <c r="Q3333" s="9"/>
      <c r="R3333" s="9"/>
      <c r="S3333" s="9"/>
      <c r="T3333" s="9"/>
      <c r="U3333" s="9"/>
      <c r="V3333" s="12"/>
    </row>
    <row r="3334" spans="17:22">
      <c r="Q3334" s="9"/>
      <c r="R3334" s="9"/>
      <c r="S3334" s="9"/>
      <c r="T3334" s="9"/>
      <c r="U3334" s="9"/>
      <c r="V3334" s="12"/>
    </row>
    <row r="3335" spans="17:22">
      <c r="Q3335" s="9"/>
      <c r="R3335" s="9"/>
      <c r="S3335" s="9"/>
      <c r="T3335" s="9"/>
      <c r="U3335" s="9"/>
      <c r="V3335" s="12"/>
    </row>
    <row r="3336" spans="17:22">
      <c r="Q3336" s="9"/>
      <c r="R3336" s="9"/>
      <c r="S3336" s="9"/>
      <c r="T3336" s="9"/>
      <c r="U3336" s="9"/>
      <c r="V3336" s="12"/>
    </row>
    <row r="3337" spans="17:22">
      <c r="Q3337" s="9"/>
      <c r="R3337" s="9"/>
      <c r="S3337" s="9"/>
      <c r="T3337" s="9"/>
      <c r="U3337" s="9"/>
      <c r="V3337" s="12"/>
    </row>
    <row r="3338" spans="17:22">
      <c r="Q3338" s="9"/>
      <c r="R3338" s="9"/>
      <c r="S3338" s="9"/>
      <c r="T3338" s="9"/>
      <c r="U3338" s="9"/>
      <c r="V3338" s="12"/>
    </row>
    <row r="3339" spans="17:22">
      <c r="Q3339" s="9"/>
      <c r="R3339" s="9"/>
      <c r="S3339" s="9"/>
      <c r="T3339" s="9"/>
      <c r="U3339" s="9"/>
      <c r="V3339" s="12"/>
    </row>
    <row r="3340" spans="17:22">
      <c r="Q3340" s="9"/>
      <c r="R3340" s="9"/>
      <c r="S3340" s="9"/>
      <c r="T3340" s="9"/>
      <c r="U3340" s="9"/>
      <c r="V3340" s="12"/>
    </row>
    <row r="3341" spans="17:22">
      <c r="Q3341" s="9"/>
      <c r="R3341" s="9"/>
      <c r="S3341" s="9"/>
      <c r="T3341" s="9"/>
      <c r="U3341" s="9"/>
      <c r="V3341" s="12"/>
    </row>
    <row r="3342" spans="17:22">
      <c r="Q3342" s="9"/>
      <c r="R3342" s="9"/>
      <c r="S3342" s="9"/>
      <c r="T3342" s="9"/>
      <c r="U3342" s="9"/>
      <c r="V3342" s="12"/>
    </row>
    <row r="3343" spans="17:22">
      <c r="Q3343" s="9"/>
      <c r="R3343" s="9"/>
      <c r="S3343" s="9"/>
      <c r="T3343" s="9"/>
      <c r="U3343" s="9"/>
      <c r="V3343" s="12"/>
    </row>
    <row r="3344" spans="17:22">
      <c r="Q3344" s="9"/>
      <c r="R3344" s="9"/>
      <c r="S3344" s="9"/>
      <c r="T3344" s="9"/>
      <c r="U3344" s="9"/>
      <c r="V3344" s="12"/>
    </row>
    <row r="3345" spans="17:22">
      <c r="Q3345" s="9"/>
      <c r="R3345" s="9"/>
      <c r="S3345" s="9"/>
      <c r="T3345" s="9"/>
      <c r="U3345" s="9"/>
      <c r="V3345" s="12"/>
    </row>
    <row r="3346" spans="17:22">
      <c r="Q3346" s="9"/>
      <c r="R3346" s="9"/>
      <c r="S3346" s="9"/>
      <c r="T3346" s="9"/>
      <c r="U3346" s="9"/>
      <c r="V3346" s="12"/>
    </row>
    <row r="3347" spans="17:22">
      <c r="Q3347" s="9"/>
      <c r="R3347" s="9"/>
      <c r="S3347" s="9"/>
      <c r="T3347" s="9"/>
      <c r="U3347" s="9"/>
      <c r="V3347" s="12"/>
    </row>
    <row r="3348" spans="17:22">
      <c r="Q3348" s="9"/>
      <c r="R3348" s="9"/>
      <c r="S3348" s="9"/>
      <c r="T3348" s="9"/>
      <c r="U3348" s="9"/>
      <c r="V3348" s="12"/>
    </row>
    <row r="3349" spans="17:22">
      <c r="Q3349" s="9"/>
      <c r="R3349" s="9"/>
      <c r="S3349" s="9"/>
      <c r="T3349" s="9"/>
      <c r="U3349" s="9"/>
      <c r="V3349" s="12"/>
    </row>
    <row r="3350" spans="17:22">
      <c r="Q3350" s="9"/>
      <c r="R3350" s="9"/>
      <c r="S3350" s="9"/>
      <c r="T3350" s="9"/>
      <c r="U3350" s="9"/>
      <c r="V3350" s="12"/>
    </row>
    <row r="3351" spans="17:22">
      <c r="Q3351" s="9"/>
      <c r="R3351" s="9"/>
      <c r="S3351" s="9"/>
      <c r="T3351" s="9"/>
      <c r="U3351" s="9"/>
      <c r="V3351" s="12"/>
    </row>
    <row r="3352" spans="17:22">
      <c r="Q3352" s="9"/>
      <c r="R3352" s="9"/>
      <c r="S3352" s="9"/>
      <c r="T3352" s="9"/>
      <c r="U3352" s="9"/>
      <c r="V3352" s="12"/>
    </row>
    <row r="3353" spans="17:22">
      <c r="Q3353" s="9"/>
      <c r="R3353" s="9"/>
      <c r="S3353" s="9"/>
      <c r="T3353" s="9"/>
      <c r="U3353" s="9"/>
      <c r="V3353" s="12"/>
    </row>
    <row r="3354" spans="17:22">
      <c r="Q3354" s="9"/>
      <c r="R3354" s="9"/>
      <c r="S3354" s="9"/>
      <c r="T3354" s="9"/>
      <c r="U3354" s="9"/>
      <c r="V3354" s="12"/>
    </row>
    <row r="3355" spans="17:22">
      <c r="Q3355" s="9"/>
      <c r="R3355" s="9"/>
      <c r="S3355" s="9"/>
      <c r="T3355" s="9"/>
      <c r="U3355" s="9"/>
      <c r="V3355" s="12"/>
    </row>
    <row r="3356" spans="17:22">
      <c r="Q3356" s="9"/>
      <c r="R3356" s="9"/>
      <c r="S3356" s="9"/>
      <c r="T3356" s="9"/>
      <c r="U3356" s="9"/>
      <c r="V3356" s="12"/>
    </row>
    <row r="3357" spans="17:22">
      <c r="Q3357" s="9"/>
      <c r="R3357" s="9"/>
      <c r="S3357" s="9"/>
      <c r="T3357" s="9"/>
      <c r="U3357" s="9"/>
      <c r="V3357" s="12"/>
    </row>
    <row r="3358" spans="17:22">
      <c r="Q3358" s="9"/>
      <c r="R3358" s="9"/>
      <c r="S3358" s="9"/>
      <c r="T3358" s="9"/>
      <c r="U3358" s="9"/>
      <c r="V3358" s="12"/>
    </row>
    <row r="3359" spans="17:22">
      <c r="Q3359" s="9"/>
      <c r="R3359" s="9"/>
      <c r="S3359" s="9"/>
      <c r="T3359" s="9"/>
      <c r="U3359" s="9"/>
      <c r="V3359" s="12"/>
    </row>
    <row r="3360" spans="17:22">
      <c r="Q3360" s="9"/>
      <c r="R3360" s="9"/>
      <c r="S3360" s="9"/>
      <c r="T3360" s="9"/>
      <c r="U3360" s="9"/>
      <c r="V3360" s="12"/>
    </row>
    <row r="3361" spans="17:22">
      <c r="Q3361" s="9"/>
      <c r="R3361" s="9"/>
      <c r="S3361" s="9"/>
      <c r="T3361" s="9"/>
      <c r="U3361" s="9"/>
      <c r="V3361" s="12"/>
    </row>
    <row r="3362" spans="17:22">
      <c r="Q3362" s="9"/>
      <c r="R3362" s="9"/>
      <c r="S3362" s="9"/>
      <c r="T3362" s="9"/>
      <c r="U3362" s="9"/>
      <c r="V3362" s="12"/>
    </row>
    <row r="3363" spans="17:22">
      <c r="Q3363" s="9"/>
      <c r="R3363" s="9"/>
      <c r="S3363" s="9"/>
      <c r="T3363" s="9"/>
      <c r="U3363" s="9"/>
      <c r="V3363" s="12"/>
    </row>
    <row r="3364" spans="17:22">
      <c r="Q3364" s="9"/>
      <c r="R3364" s="9"/>
      <c r="S3364" s="9"/>
      <c r="T3364" s="9"/>
      <c r="U3364" s="9"/>
      <c r="V3364" s="12"/>
    </row>
    <row r="3365" spans="17:22">
      <c r="Q3365" s="9"/>
      <c r="R3365" s="9"/>
      <c r="S3365" s="9"/>
      <c r="T3365" s="9"/>
      <c r="U3365" s="9"/>
      <c r="V3365" s="12"/>
    </row>
    <row r="3366" spans="17:22">
      <c r="Q3366" s="9"/>
      <c r="R3366" s="9"/>
      <c r="S3366" s="9"/>
      <c r="T3366" s="9"/>
      <c r="U3366" s="9"/>
      <c r="V3366" s="12"/>
    </row>
    <row r="3367" spans="17:22">
      <c r="Q3367" s="9"/>
      <c r="R3367" s="9"/>
      <c r="S3367" s="9"/>
      <c r="T3367" s="9"/>
      <c r="U3367" s="9"/>
      <c r="V3367" s="12"/>
    </row>
    <row r="3368" spans="17:22">
      <c r="Q3368" s="9"/>
      <c r="R3368" s="9"/>
      <c r="S3368" s="9"/>
      <c r="T3368" s="9"/>
      <c r="U3368" s="9"/>
      <c r="V3368" s="12"/>
    </row>
    <row r="3369" spans="17:22">
      <c r="Q3369" s="9"/>
      <c r="R3369" s="9"/>
      <c r="S3369" s="9"/>
      <c r="T3369" s="9"/>
      <c r="U3369" s="9"/>
      <c r="V3369" s="12"/>
    </row>
    <row r="3370" spans="17:22">
      <c r="Q3370" s="9"/>
      <c r="R3370" s="9"/>
      <c r="S3370" s="9"/>
      <c r="T3370" s="9"/>
      <c r="U3370" s="9"/>
      <c r="V3370" s="12"/>
    </row>
    <row r="3371" spans="17:22">
      <c r="Q3371" s="9"/>
      <c r="R3371" s="9"/>
      <c r="S3371" s="9"/>
      <c r="T3371" s="9"/>
      <c r="U3371" s="9"/>
      <c r="V3371" s="12"/>
    </row>
    <row r="3372" spans="17:22">
      <c r="Q3372" s="9"/>
      <c r="R3372" s="9"/>
      <c r="S3372" s="9"/>
      <c r="T3372" s="9"/>
      <c r="U3372" s="9"/>
      <c r="V3372" s="12"/>
    </row>
    <row r="3373" spans="17:22">
      <c r="Q3373" s="9"/>
      <c r="R3373" s="9"/>
      <c r="S3373" s="9"/>
      <c r="T3373" s="9"/>
      <c r="U3373" s="9"/>
      <c r="V3373" s="12"/>
    </row>
    <row r="3374" spans="17:22">
      <c r="Q3374" s="9"/>
      <c r="R3374" s="9"/>
      <c r="S3374" s="9"/>
      <c r="T3374" s="9"/>
      <c r="U3374" s="9"/>
      <c r="V3374" s="12"/>
    </row>
    <row r="3375" spans="17:22">
      <c r="Q3375" s="9"/>
      <c r="R3375" s="9"/>
      <c r="S3375" s="9"/>
      <c r="T3375" s="9"/>
      <c r="U3375" s="9"/>
      <c r="V3375" s="12"/>
    </row>
    <row r="3376" spans="17:22">
      <c r="Q3376" s="9"/>
      <c r="R3376" s="9"/>
      <c r="S3376" s="9"/>
      <c r="T3376" s="9"/>
      <c r="U3376" s="9"/>
      <c r="V3376" s="12"/>
    </row>
    <row r="3377" spans="17:22">
      <c r="Q3377" s="9"/>
      <c r="R3377" s="9"/>
      <c r="S3377" s="9"/>
      <c r="T3377" s="9"/>
      <c r="U3377" s="9"/>
      <c r="V3377" s="12"/>
    </row>
    <row r="3378" spans="17:22">
      <c r="Q3378" s="9"/>
      <c r="R3378" s="9"/>
      <c r="S3378" s="9"/>
      <c r="T3378" s="9"/>
      <c r="U3378" s="9"/>
      <c r="V3378" s="12"/>
    </row>
    <row r="3379" spans="17:22">
      <c r="Q3379" s="9"/>
      <c r="R3379" s="9"/>
      <c r="S3379" s="9"/>
      <c r="T3379" s="9"/>
      <c r="U3379" s="9"/>
      <c r="V3379" s="12"/>
    </row>
    <row r="3380" spans="17:22">
      <c r="Q3380" s="9"/>
      <c r="R3380" s="9"/>
      <c r="S3380" s="9"/>
      <c r="T3380" s="9"/>
      <c r="U3380" s="9"/>
      <c r="V3380" s="12"/>
    </row>
    <row r="3381" spans="17:22">
      <c r="Q3381" s="9"/>
      <c r="R3381" s="9"/>
      <c r="S3381" s="9"/>
      <c r="T3381" s="9"/>
      <c r="U3381" s="9"/>
      <c r="V3381" s="12"/>
    </row>
    <row r="3382" spans="17:22">
      <c r="Q3382" s="9"/>
      <c r="R3382" s="9"/>
      <c r="S3382" s="9"/>
      <c r="T3382" s="9"/>
      <c r="U3382" s="9"/>
      <c r="V3382" s="12"/>
    </row>
    <row r="3383" spans="17:22">
      <c r="Q3383" s="9"/>
      <c r="R3383" s="9"/>
      <c r="S3383" s="9"/>
      <c r="T3383" s="9"/>
      <c r="U3383" s="9"/>
      <c r="V3383" s="12"/>
    </row>
    <row r="3384" spans="17:22">
      <c r="Q3384" s="9"/>
      <c r="R3384" s="9"/>
      <c r="S3384" s="9"/>
      <c r="T3384" s="9"/>
      <c r="U3384" s="9"/>
      <c r="V3384" s="12"/>
    </row>
    <row r="3385" spans="17:22">
      <c r="Q3385" s="9"/>
      <c r="R3385" s="9"/>
      <c r="S3385" s="9"/>
      <c r="T3385" s="9"/>
      <c r="U3385" s="9"/>
      <c r="V3385" s="12"/>
    </row>
    <row r="3386" spans="17:22">
      <c r="Q3386" s="9"/>
      <c r="R3386" s="9"/>
      <c r="S3386" s="9"/>
      <c r="T3386" s="9"/>
      <c r="U3386" s="9"/>
      <c r="V3386" s="12"/>
    </row>
    <row r="3387" spans="17:22">
      <c r="Q3387" s="9"/>
      <c r="R3387" s="9"/>
      <c r="S3387" s="9"/>
      <c r="T3387" s="9"/>
      <c r="U3387" s="9"/>
      <c r="V3387" s="12"/>
    </row>
    <row r="3388" spans="17:22">
      <c r="Q3388" s="9"/>
      <c r="R3388" s="9"/>
      <c r="S3388" s="9"/>
      <c r="T3388" s="9"/>
      <c r="U3388" s="9"/>
      <c r="V3388" s="12"/>
    </row>
    <row r="3389" spans="17:22">
      <c r="Q3389" s="9"/>
      <c r="R3389" s="9"/>
      <c r="S3389" s="9"/>
      <c r="T3389" s="9"/>
      <c r="U3389" s="9"/>
      <c r="V3389" s="12"/>
    </row>
    <row r="3390" spans="17:22">
      <c r="Q3390" s="9"/>
      <c r="R3390" s="9"/>
      <c r="S3390" s="9"/>
      <c r="T3390" s="9"/>
      <c r="U3390" s="9"/>
      <c r="V3390" s="12"/>
    </row>
    <row r="3391" spans="17:22">
      <c r="Q3391" s="9"/>
      <c r="R3391" s="9"/>
      <c r="S3391" s="9"/>
      <c r="T3391" s="9"/>
      <c r="U3391" s="9"/>
      <c r="V3391" s="12"/>
    </row>
    <row r="3392" spans="17:22">
      <c r="Q3392" s="9"/>
      <c r="R3392" s="9"/>
      <c r="S3392" s="9"/>
      <c r="T3392" s="9"/>
      <c r="U3392" s="9"/>
      <c r="V3392" s="12"/>
    </row>
    <row r="3393" spans="17:22">
      <c r="Q3393" s="9"/>
      <c r="R3393" s="9"/>
      <c r="S3393" s="9"/>
      <c r="T3393" s="9"/>
      <c r="U3393" s="9"/>
      <c r="V3393" s="12"/>
    </row>
    <row r="3394" spans="17:22">
      <c r="Q3394" s="9"/>
      <c r="R3394" s="9"/>
      <c r="S3394" s="9"/>
      <c r="T3394" s="9"/>
      <c r="U3394" s="9"/>
      <c r="V3394" s="12"/>
    </row>
    <row r="3395" spans="17:22">
      <c r="Q3395" s="9"/>
      <c r="R3395" s="9"/>
      <c r="S3395" s="9"/>
      <c r="T3395" s="9"/>
      <c r="U3395" s="9"/>
      <c r="V3395" s="12"/>
    </row>
    <row r="3396" spans="17:22">
      <c r="Q3396" s="9"/>
      <c r="R3396" s="9"/>
      <c r="S3396" s="9"/>
      <c r="T3396" s="9"/>
      <c r="U3396" s="9"/>
      <c r="V3396" s="12"/>
    </row>
    <row r="3397" spans="17:22">
      <c r="Q3397" s="9"/>
      <c r="R3397" s="9"/>
      <c r="S3397" s="9"/>
      <c r="T3397" s="9"/>
      <c r="U3397" s="9"/>
      <c r="V3397" s="12"/>
    </row>
    <row r="3398" spans="17:22">
      <c r="Q3398" s="9"/>
      <c r="R3398" s="9"/>
      <c r="S3398" s="9"/>
      <c r="T3398" s="9"/>
      <c r="U3398" s="9"/>
      <c r="V3398" s="12"/>
    </row>
    <row r="3399" spans="17:22">
      <c r="Q3399" s="9"/>
      <c r="R3399" s="9"/>
      <c r="S3399" s="9"/>
      <c r="T3399" s="9"/>
      <c r="U3399" s="9"/>
      <c r="V3399" s="12"/>
    </row>
    <row r="3400" spans="17:22">
      <c r="Q3400" s="9"/>
      <c r="R3400" s="9"/>
      <c r="S3400" s="9"/>
      <c r="T3400" s="9"/>
      <c r="U3400" s="9"/>
      <c r="V3400" s="12"/>
    </row>
    <row r="3401" spans="17:22">
      <c r="Q3401" s="9"/>
      <c r="R3401" s="9"/>
      <c r="S3401" s="9"/>
      <c r="T3401" s="9"/>
      <c r="U3401" s="9"/>
      <c r="V3401" s="12"/>
    </row>
    <row r="3402" spans="17:22">
      <c r="Q3402" s="9"/>
      <c r="R3402" s="9"/>
      <c r="S3402" s="9"/>
      <c r="T3402" s="9"/>
      <c r="U3402" s="9"/>
      <c r="V3402" s="12"/>
    </row>
    <row r="3403" spans="17:22">
      <c r="Q3403" s="9"/>
      <c r="R3403" s="9"/>
      <c r="S3403" s="9"/>
      <c r="T3403" s="9"/>
      <c r="U3403" s="9"/>
      <c r="V3403" s="12"/>
    </row>
    <row r="3404" spans="17:22">
      <c r="Q3404" s="9"/>
      <c r="R3404" s="9"/>
      <c r="S3404" s="9"/>
      <c r="T3404" s="9"/>
      <c r="U3404" s="9"/>
      <c r="V3404" s="12"/>
    </row>
    <row r="3405" spans="17:22">
      <c r="Q3405" s="9"/>
      <c r="R3405" s="9"/>
      <c r="S3405" s="9"/>
      <c r="T3405" s="9"/>
      <c r="U3405" s="9"/>
      <c r="V3405" s="12"/>
    </row>
    <row r="3406" spans="17:22">
      <c r="Q3406" s="9"/>
      <c r="R3406" s="9"/>
      <c r="S3406" s="9"/>
      <c r="T3406" s="9"/>
      <c r="U3406" s="9"/>
      <c r="V3406" s="12"/>
    </row>
    <row r="3407" spans="17:22">
      <c r="Q3407" s="9"/>
      <c r="R3407" s="9"/>
      <c r="S3407" s="9"/>
      <c r="T3407" s="9"/>
      <c r="U3407" s="9"/>
      <c r="V3407" s="12"/>
    </row>
    <row r="3408" spans="17:22">
      <c r="Q3408" s="9"/>
      <c r="R3408" s="9"/>
      <c r="S3408" s="9"/>
      <c r="T3408" s="9"/>
      <c r="U3408" s="9"/>
      <c r="V3408" s="12"/>
    </row>
    <row r="3409" spans="17:22">
      <c r="Q3409" s="9"/>
      <c r="R3409" s="9"/>
      <c r="S3409" s="9"/>
      <c r="T3409" s="9"/>
      <c r="U3409" s="9"/>
      <c r="V3409" s="12"/>
    </row>
    <row r="3410" spans="17:22">
      <c r="Q3410" s="9"/>
      <c r="R3410" s="9"/>
      <c r="S3410" s="9"/>
      <c r="T3410" s="9"/>
      <c r="U3410" s="9"/>
      <c r="V3410" s="12"/>
    </row>
    <row r="3411" spans="17:22">
      <c r="Q3411" s="9"/>
      <c r="R3411" s="9"/>
      <c r="S3411" s="9"/>
      <c r="T3411" s="9"/>
      <c r="U3411" s="9"/>
      <c r="V3411" s="12"/>
    </row>
    <row r="3412" spans="17:22">
      <c r="Q3412" s="9"/>
      <c r="R3412" s="9"/>
      <c r="S3412" s="9"/>
      <c r="T3412" s="9"/>
      <c r="U3412" s="9"/>
      <c r="V3412" s="12"/>
    </row>
    <row r="3413" spans="17:22">
      <c r="Q3413" s="9"/>
      <c r="R3413" s="9"/>
      <c r="S3413" s="9"/>
      <c r="T3413" s="9"/>
      <c r="U3413" s="9"/>
      <c r="V3413" s="12"/>
    </row>
    <row r="3414" spans="17:22">
      <c r="Q3414" s="9"/>
      <c r="R3414" s="9"/>
      <c r="S3414" s="9"/>
      <c r="T3414" s="9"/>
      <c r="U3414" s="9"/>
      <c r="V3414" s="12"/>
    </row>
    <row r="3415" spans="17:22">
      <c r="Q3415" s="9"/>
      <c r="R3415" s="9"/>
      <c r="S3415" s="9"/>
      <c r="T3415" s="9"/>
      <c r="U3415" s="9"/>
      <c r="V3415" s="12"/>
    </row>
    <row r="3416" spans="17:22">
      <c r="Q3416" s="9"/>
      <c r="R3416" s="9"/>
      <c r="S3416" s="9"/>
      <c r="T3416" s="9"/>
      <c r="U3416" s="9"/>
      <c r="V3416" s="12"/>
    </row>
    <row r="3417" spans="17:22">
      <c r="Q3417" s="9"/>
      <c r="R3417" s="9"/>
      <c r="S3417" s="9"/>
      <c r="T3417" s="9"/>
      <c r="U3417" s="9"/>
      <c r="V3417" s="12"/>
    </row>
    <row r="3418" spans="17:22">
      <c r="Q3418" s="9"/>
      <c r="R3418" s="9"/>
      <c r="S3418" s="9"/>
      <c r="T3418" s="9"/>
      <c r="U3418" s="9"/>
      <c r="V3418" s="12"/>
    </row>
    <row r="3419" spans="17:22">
      <c r="Q3419" s="9"/>
      <c r="R3419" s="9"/>
      <c r="S3419" s="9"/>
      <c r="T3419" s="9"/>
      <c r="U3419" s="9"/>
      <c r="V3419" s="12"/>
    </row>
    <row r="3420" spans="17:22">
      <c r="Q3420" s="9"/>
      <c r="R3420" s="9"/>
      <c r="S3420" s="9"/>
      <c r="T3420" s="9"/>
      <c r="U3420" s="9"/>
      <c r="V3420" s="12"/>
    </row>
    <row r="3421" spans="17:22">
      <c r="Q3421" s="9"/>
      <c r="R3421" s="9"/>
      <c r="S3421" s="9"/>
      <c r="T3421" s="9"/>
      <c r="U3421" s="9"/>
      <c r="V3421" s="12"/>
    </row>
    <row r="3422" spans="17:22">
      <c r="Q3422" s="9"/>
      <c r="R3422" s="9"/>
      <c r="S3422" s="9"/>
      <c r="T3422" s="9"/>
      <c r="U3422" s="9"/>
      <c r="V3422" s="12"/>
    </row>
    <row r="3423" spans="17:22">
      <c r="Q3423" s="9"/>
      <c r="R3423" s="9"/>
      <c r="S3423" s="9"/>
      <c r="T3423" s="9"/>
      <c r="U3423" s="9"/>
      <c r="V3423" s="12"/>
    </row>
    <row r="3424" spans="17:22">
      <c r="Q3424" s="9"/>
      <c r="R3424" s="9"/>
      <c r="S3424" s="9"/>
      <c r="T3424" s="9"/>
      <c r="U3424" s="9"/>
      <c r="V3424" s="12"/>
    </row>
    <row r="3425" spans="17:22">
      <c r="Q3425" s="9"/>
      <c r="R3425" s="9"/>
      <c r="S3425" s="9"/>
      <c r="T3425" s="9"/>
      <c r="U3425" s="9"/>
      <c r="V3425" s="12"/>
    </row>
    <row r="3426" spans="17:22">
      <c r="Q3426" s="9"/>
      <c r="R3426" s="9"/>
      <c r="S3426" s="9"/>
      <c r="T3426" s="9"/>
      <c r="U3426" s="9"/>
      <c r="V3426" s="12"/>
    </row>
    <row r="3427" spans="17:22">
      <c r="Q3427" s="9"/>
      <c r="R3427" s="9"/>
      <c r="S3427" s="9"/>
      <c r="T3427" s="9"/>
      <c r="U3427" s="9"/>
      <c r="V3427" s="12"/>
    </row>
    <row r="3428" spans="17:22">
      <c r="Q3428" s="9"/>
      <c r="R3428" s="9"/>
      <c r="S3428" s="9"/>
      <c r="T3428" s="9"/>
      <c r="U3428" s="9"/>
      <c r="V3428" s="12"/>
    </row>
    <row r="3429" spans="17:22">
      <c r="Q3429" s="9"/>
      <c r="R3429" s="9"/>
      <c r="S3429" s="9"/>
      <c r="T3429" s="9"/>
      <c r="U3429" s="9"/>
      <c r="V3429" s="12"/>
    </row>
    <row r="3430" spans="17:22">
      <c r="Q3430" s="9"/>
      <c r="R3430" s="9"/>
      <c r="S3430" s="9"/>
      <c r="T3430" s="9"/>
      <c r="U3430" s="9"/>
      <c r="V3430" s="12"/>
    </row>
    <row r="3431" spans="17:22">
      <c r="Q3431" s="9"/>
      <c r="R3431" s="9"/>
      <c r="S3431" s="9"/>
      <c r="T3431" s="9"/>
      <c r="U3431" s="9"/>
      <c r="V3431" s="12"/>
    </row>
    <row r="3432" spans="17:22">
      <c r="Q3432" s="9"/>
      <c r="R3432" s="9"/>
      <c r="S3432" s="9"/>
      <c r="T3432" s="9"/>
      <c r="U3432" s="9"/>
      <c r="V3432" s="12"/>
    </row>
    <row r="3433" spans="17:22">
      <c r="Q3433" s="9"/>
      <c r="R3433" s="9"/>
      <c r="S3433" s="9"/>
      <c r="T3433" s="9"/>
      <c r="U3433" s="9"/>
      <c r="V3433" s="12"/>
    </row>
    <row r="3434" spans="17:22">
      <c r="Q3434" s="9"/>
      <c r="R3434" s="9"/>
      <c r="S3434" s="9"/>
      <c r="T3434" s="9"/>
      <c r="U3434" s="9"/>
      <c r="V3434" s="12"/>
    </row>
    <row r="3435" spans="17:22">
      <c r="Q3435" s="9"/>
      <c r="R3435" s="9"/>
      <c r="S3435" s="9"/>
      <c r="T3435" s="9"/>
      <c r="U3435" s="9"/>
      <c r="V3435" s="12"/>
    </row>
    <row r="3436" spans="17:22">
      <c r="Q3436" s="9"/>
      <c r="R3436" s="9"/>
      <c r="S3436" s="9"/>
      <c r="T3436" s="9"/>
      <c r="U3436" s="9"/>
      <c r="V3436" s="12"/>
    </row>
    <row r="3437" spans="17:22">
      <c r="Q3437" s="9"/>
      <c r="R3437" s="9"/>
      <c r="S3437" s="9"/>
      <c r="T3437" s="9"/>
      <c r="U3437" s="9"/>
      <c r="V3437" s="12"/>
    </row>
    <row r="3438" spans="17:22">
      <c r="Q3438" s="9"/>
      <c r="R3438" s="9"/>
      <c r="S3438" s="9"/>
      <c r="T3438" s="9"/>
      <c r="U3438" s="9"/>
      <c r="V3438" s="12"/>
    </row>
    <row r="3439" spans="17:22">
      <c r="Q3439" s="9"/>
      <c r="R3439" s="9"/>
      <c r="S3439" s="9"/>
      <c r="T3439" s="9"/>
      <c r="U3439" s="9"/>
      <c r="V3439" s="12"/>
    </row>
    <row r="3440" spans="17:22">
      <c r="Q3440" s="9"/>
      <c r="R3440" s="9"/>
      <c r="S3440" s="9"/>
      <c r="T3440" s="9"/>
      <c r="U3440" s="9"/>
      <c r="V3440" s="12"/>
    </row>
    <row r="3441" spans="17:22">
      <c r="Q3441" s="9"/>
      <c r="R3441" s="9"/>
      <c r="S3441" s="9"/>
      <c r="T3441" s="9"/>
      <c r="U3441" s="9"/>
      <c r="V3441" s="12"/>
    </row>
    <row r="3442" spans="17:22">
      <c r="Q3442" s="9"/>
      <c r="R3442" s="9"/>
      <c r="S3442" s="9"/>
      <c r="T3442" s="9"/>
      <c r="U3442" s="9"/>
      <c r="V3442" s="12"/>
    </row>
    <row r="3443" spans="17:22">
      <c r="Q3443" s="9"/>
      <c r="R3443" s="9"/>
      <c r="S3443" s="9"/>
      <c r="T3443" s="9"/>
      <c r="U3443" s="9"/>
      <c r="V3443" s="12"/>
    </row>
    <row r="3444" spans="17:22">
      <c r="Q3444" s="9"/>
      <c r="R3444" s="9"/>
      <c r="S3444" s="9"/>
      <c r="T3444" s="9"/>
      <c r="U3444" s="9"/>
      <c r="V3444" s="12"/>
    </row>
    <row r="3445" spans="17:22">
      <c r="Q3445" s="9"/>
      <c r="R3445" s="9"/>
      <c r="S3445" s="9"/>
      <c r="T3445" s="9"/>
      <c r="U3445" s="9"/>
      <c r="V3445" s="12"/>
    </row>
    <row r="3446" spans="17:22">
      <c r="Q3446" s="9"/>
      <c r="R3446" s="9"/>
      <c r="S3446" s="9"/>
      <c r="T3446" s="9"/>
      <c r="U3446" s="9"/>
      <c r="V3446" s="12"/>
    </row>
    <row r="3447" spans="17:22">
      <c r="Q3447" s="9"/>
      <c r="R3447" s="9"/>
      <c r="S3447" s="9"/>
      <c r="T3447" s="9"/>
      <c r="U3447" s="9"/>
      <c r="V3447" s="12"/>
    </row>
    <row r="3448" spans="17:22">
      <c r="Q3448" s="9"/>
      <c r="R3448" s="9"/>
      <c r="S3448" s="9"/>
      <c r="T3448" s="9"/>
      <c r="U3448" s="9"/>
      <c r="V3448" s="12"/>
    </row>
    <row r="3449" spans="17:22">
      <c r="Q3449" s="9"/>
      <c r="R3449" s="9"/>
      <c r="S3449" s="9"/>
      <c r="T3449" s="9"/>
      <c r="U3449" s="9"/>
      <c r="V3449" s="12"/>
    </row>
    <row r="3450" spans="17:22">
      <c r="Q3450" s="9"/>
      <c r="R3450" s="9"/>
      <c r="S3450" s="9"/>
      <c r="T3450" s="9"/>
      <c r="U3450" s="9"/>
      <c r="V3450" s="12"/>
    </row>
    <row r="3451" spans="17:22">
      <c r="Q3451" s="9"/>
      <c r="R3451" s="9"/>
      <c r="S3451" s="9"/>
      <c r="T3451" s="9"/>
      <c r="U3451" s="9"/>
      <c r="V3451" s="12"/>
    </row>
    <row r="3452" spans="17:22">
      <c r="Q3452" s="9"/>
      <c r="R3452" s="9"/>
      <c r="S3452" s="9"/>
      <c r="T3452" s="9"/>
      <c r="U3452" s="9"/>
      <c r="V3452" s="12"/>
    </row>
    <row r="3453" spans="17:22">
      <c r="Q3453" s="9"/>
      <c r="R3453" s="9"/>
      <c r="S3453" s="9"/>
      <c r="T3453" s="9"/>
      <c r="U3453" s="9"/>
      <c r="V3453" s="12"/>
    </row>
    <row r="3454" spans="17:22">
      <c r="Q3454" s="9"/>
      <c r="R3454" s="9"/>
      <c r="S3454" s="9"/>
      <c r="T3454" s="9"/>
      <c r="U3454" s="9"/>
      <c r="V3454" s="12"/>
    </row>
    <row r="3455" spans="17:22">
      <c r="Q3455" s="9"/>
      <c r="R3455" s="9"/>
      <c r="S3455" s="9"/>
      <c r="T3455" s="9"/>
      <c r="U3455" s="9"/>
      <c r="V3455" s="12"/>
    </row>
    <row r="3456" spans="17:22">
      <c r="Q3456" s="9"/>
      <c r="R3456" s="9"/>
      <c r="S3456" s="9"/>
      <c r="T3456" s="9"/>
      <c r="U3456" s="9"/>
      <c r="V3456" s="12"/>
    </row>
    <row r="3457" spans="17:22">
      <c r="Q3457" s="9"/>
      <c r="R3457" s="9"/>
      <c r="S3457" s="9"/>
      <c r="T3457" s="9"/>
      <c r="U3457" s="9"/>
      <c r="V3457" s="12"/>
    </row>
    <row r="3458" spans="17:22">
      <c r="Q3458" s="9"/>
      <c r="R3458" s="9"/>
      <c r="S3458" s="9"/>
      <c r="T3458" s="9"/>
      <c r="U3458" s="9"/>
      <c r="V3458" s="12"/>
    </row>
    <row r="3459" spans="17:22">
      <c r="Q3459" s="9"/>
      <c r="R3459" s="9"/>
      <c r="S3459" s="9"/>
      <c r="T3459" s="9"/>
      <c r="U3459" s="9"/>
      <c r="V3459" s="12"/>
    </row>
    <row r="3460" spans="17:22">
      <c r="Q3460" s="9"/>
      <c r="R3460" s="9"/>
      <c r="S3460" s="9"/>
      <c r="T3460" s="9"/>
      <c r="U3460" s="9"/>
      <c r="V3460" s="12"/>
    </row>
    <row r="3461" spans="17:22">
      <c r="Q3461" s="9"/>
      <c r="R3461" s="9"/>
      <c r="S3461" s="9"/>
      <c r="T3461" s="9"/>
      <c r="U3461" s="9"/>
      <c r="V3461" s="12"/>
    </row>
    <row r="3462" spans="17:22">
      <c r="Q3462" s="9"/>
      <c r="R3462" s="9"/>
      <c r="S3462" s="9"/>
      <c r="T3462" s="9"/>
      <c r="U3462" s="9"/>
      <c r="V3462" s="12"/>
    </row>
    <row r="3463" spans="17:22">
      <c r="Q3463" s="9"/>
      <c r="R3463" s="9"/>
      <c r="S3463" s="9"/>
      <c r="T3463" s="9"/>
      <c r="U3463" s="9"/>
      <c r="V3463" s="12"/>
    </row>
    <row r="3464" spans="17:22">
      <c r="Q3464" s="9"/>
      <c r="R3464" s="9"/>
      <c r="S3464" s="9"/>
      <c r="T3464" s="9"/>
      <c r="U3464" s="9"/>
      <c r="V3464" s="12"/>
    </row>
    <row r="3465" spans="17:22">
      <c r="Q3465" s="9"/>
      <c r="R3465" s="9"/>
      <c r="S3465" s="9"/>
      <c r="T3465" s="9"/>
      <c r="U3465" s="9"/>
      <c r="V3465" s="12"/>
    </row>
    <row r="3466" spans="17:22">
      <c r="Q3466" s="9"/>
      <c r="R3466" s="9"/>
      <c r="S3466" s="9"/>
      <c r="T3466" s="9"/>
      <c r="U3466" s="9"/>
      <c r="V3466" s="12"/>
    </row>
    <row r="3467" spans="17:22">
      <c r="Q3467" s="9"/>
      <c r="R3467" s="9"/>
      <c r="S3467" s="9"/>
      <c r="T3467" s="9"/>
      <c r="U3467" s="9"/>
      <c r="V3467" s="12"/>
    </row>
    <row r="3468" spans="17:22">
      <c r="Q3468" s="9"/>
      <c r="R3468" s="9"/>
      <c r="S3468" s="9"/>
      <c r="T3468" s="9"/>
      <c r="U3468" s="9"/>
      <c r="V3468" s="12"/>
    </row>
    <row r="3469" spans="17:22">
      <c r="Q3469" s="9"/>
      <c r="R3469" s="9"/>
      <c r="S3469" s="9"/>
      <c r="T3469" s="9"/>
      <c r="U3469" s="9"/>
      <c r="V3469" s="12"/>
    </row>
    <row r="3470" spans="17:22">
      <c r="Q3470" s="9"/>
      <c r="R3470" s="9"/>
      <c r="S3470" s="9"/>
      <c r="T3470" s="9"/>
      <c r="U3470" s="9"/>
      <c r="V3470" s="12"/>
    </row>
    <row r="3471" spans="17:22">
      <c r="Q3471" s="9"/>
      <c r="R3471" s="9"/>
      <c r="S3471" s="9"/>
      <c r="T3471" s="9"/>
      <c r="U3471" s="9"/>
      <c r="V3471" s="12"/>
    </row>
    <row r="3472" spans="17:22">
      <c r="Q3472" s="9"/>
      <c r="R3472" s="9"/>
      <c r="S3472" s="9"/>
      <c r="T3472" s="9"/>
      <c r="U3472" s="9"/>
      <c r="V3472" s="12"/>
    </row>
    <row r="3473" spans="17:22">
      <c r="Q3473" s="9"/>
      <c r="R3473" s="9"/>
      <c r="S3473" s="9"/>
      <c r="T3473" s="9"/>
      <c r="U3473" s="9"/>
      <c r="V3473" s="12"/>
    </row>
    <row r="3474" spans="17:22">
      <c r="Q3474" s="9"/>
      <c r="R3474" s="9"/>
      <c r="S3474" s="9"/>
      <c r="T3474" s="9"/>
      <c r="U3474" s="9"/>
      <c r="V3474" s="12"/>
    </row>
    <row r="3475" spans="17:22">
      <c r="Q3475" s="9"/>
      <c r="R3475" s="9"/>
      <c r="S3475" s="9"/>
      <c r="T3475" s="9"/>
      <c r="U3475" s="9"/>
      <c r="V3475" s="12"/>
    </row>
    <row r="3476" spans="17:22">
      <c r="Q3476" s="9"/>
      <c r="R3476" s="9"/>
      <c r="S3476" s="9"/>
      <c r="T3476" s="9"/>
      <c r="U3476" s="9"/>
      <c r="V3476" s="12"/>
    </row>
    <row r="3477" spans="17:22">
      <c r="Q3477" s="9"/>
      <c r="R3477" s="9"/>
      <c r="S3477" s="9"/>
      <c r="T3477" s="9"/>
      <c r="U3477" s="9"/>
      <c r="V3477" s="12"/>
    </row>
    <row r="3478" spans="17:22">
      <c r="Q3478" s="9"/>
      <c r="R3478" s="9"/>
      <c r="S3478" s="9"/>
      <c r="T3478" s="9"/>
      <c r="U3478" s="9"/>
      <c r="V3478" s="12"/>
    </row>
    <row r="3479" spans="17:22">
      <c r="Q3479" s="9"/>
      <c r="R3479" s="9"/>
      <c r="S3479" s="9"/>
      <c r="T3479" s="9"/>
      <c r="U3479" s="9"/>
      <c r="V3479" s="12"/>
    </row>
    <row r="3480" spans="17:22">
      <c r="Q3480" s="9"/>
      <c r="R3480" s="9"/>
      <c r="S3480" s="9"/>
      <c r="T3480" s="9"/>
      <c r="U3480" s="9"/>
      <c r="V3480" s="12"/>
    </row>
    <row r="3481" spans="17:22">
      <c r="Q3481" s="9"/>
      <c r="R3481" s="9"/>
      <c r="S3481" s="9"/>
      <c r="T3481" s="9"/>
      <c r="U3481" s="9"/>
      <c r="V3481" s="12"/>
    </row>
    <row r="3482" spans="17:22">
      <c r="Q3482" s="9"/>
      <c r="R3482" s="9"/>
      <c r="S3482" s="9"/>
      <c r="T3482" s="9"/>
      <c r="U3482" s="9"/>
      <c r="V3482" s="12"/>
    </row>
    <row r="3483" spans="17:22">
      <c r="Q3483" s="9"/>
      <c r="R3483" s="9"/>
      <c r="S3483" s="9"/>
      <c r="T3483" s="9"/>
      <c r="U3483" s="9"/>
      <c r="V3483" s="12"/>
    </row>
    <row r="3484" spans="17:22">
      <c r="Q3484" s="9"/>
      <c r="R3484" s="9"/>
      <c r="S3484" s="9"/>
      <c r="T3484" s="9"/>
      <c r="U3484" s="9"/>
      <c r="V3484" s="12"/>
    </row>
    <row r="3485" spans="17:22">
      <c r="Q3485" s="9"/>
      <c r="R3485" s="9"/>
      <c r="S3485" s="9"/>
      <c r="T3485" s="9"/>
      <c r="U3485" s="9"/>
      <c r="V3485" s="12"/>
    </row>
    <row r="3486" spans="17:22">
      <c r="Q3486" s="9"/>
      <c r="R3486" s="9"/>
      <c r="S3486" s="9"/>
      <c r="T3486" s="9"/>
      <c r="U3486" s="9"/>
      <c r="V3486" s="12"/>
    </row>
    <row r="3487" spans="17:22">
      <c r="Q3487" s="9"/>
      <c r="R3487" s="9"/>
      <c r="S3487" s="9"/>
      <c r="T3487" s="9"/>
      <c r="U3487" s="9"/>
      <c r="V3487" s="12"/>
    </row>
    <row r="3488" spans="17:22">
      <c r="Q3488" s="9"/>
      <c r="R3488" s="9"/>
      <c r="S3488" s="9"/>
      <c r="T3488" s="9"/>
      <c r="U3488" s="9"/>
      <c r="V3488" s="12"/>
    </row>
    <row r="3489" spans="17:22">
      <c r="Q3489" s="9"/>
      <c r="R3489" s="9"/>
      <c r="S3489" s="9"/>
      <c r="T3489" s="9"/>
      <c r="U3489" s="9"/>
      <c r="V3489" s="12"/>
    </row>
    <row r="3490" spans="17:22">
      <c r="Q3490" s="9"/>
      <c r="R3490" s="9"/>
      <c r="S3490" s="9"/>
      <c r="T3490" s="9"/>
      <c r="U3490" s="9"/>
      <c r="V3490" s="12"/>
    </row>
    <row r="3491" spans="17:22">
      <c r="Q3491" s="9"/>
      <c r="R3491" s="9"/>
      <c r="S3491" s="9"/>
      <c r="T3491" s="9"/>
      <c r="U3491" s="9"/>
      <c r="V3491" s="12"/>
    </row>
    <row r="3492" spans="17:22">
      <c r="Q3492" s="9"/>
      <c r="R3492" s="9"/>
      <c r="S3492" s="9"/>
      <c r="T3492" s="9"/>
      <c r="U3492" s="9"/>
      <c r="V3492" s="12"/>
    </row>
    <row r="3493" spans="17:22">
      <c r="Q3493" s="9"/>
      <c r="R3493" s="9"/>
      <c r="S3493" s="9"/>
      <c r="T3493" s="9"/>
      <c r="U3493" s="9"/>
      <c r="V3493" s="12"/>
    </row>
    <row r="3494" spans="17:22">
      <c r="Q3494" s="9"/>
      <c r="R3494" s="9"/>
      <c r="S3494" s="9"/>
      <c r="T3494" s="9"/>
      <c r="U3494" s="9"/>
      <c r="V3494" s="12"/>
    </row>
    <row r="3495" spans="17:22">
      <c r="Q3495" s="9"/>
      <c r="R3495" s="9"/>
      <c r="S3495" s="9"/>
      <c r="T3495" s="9"/>
      <c r="U3495" s="9"/>
      <c r="V3495" s="12"/>
    </row>
    <row r="3496" spans="17:22">
      <c r="Q3496" s="9"/>
      <c r="R3496" s="9"/>
      <c r="S3496" s="9"/>
      <c r="T3496" s="9"/>
      <c r="U3496" s="9"/>
      <c r="V3496" s="12"/>
    </row>
    <row r="3497" spans="17:22">
      <c r="Q3497" s="9"/>
      <c r="R3497" s="9"/>
      <c r="S3497" s="9"/>
      <c r="T3497" s="9"/>
      <c r="U3497" s="9"/>
      <c r="V3497" s="12"/>
    </row>
    <row r="3498" spans="17:22">
      <c r="Q3498" s="9"/>
      <c r="R3498" s="9"/>
      <c r="S3498" s="9"/>
      <c r="T3498" s="9"/>
      <c r="U3498" s="9"/>
      <c r="V3498" s="12"/>
    </row>
    <row r="3499" spans="17:22">
      <c r="Q3499" s="9"/>
      <c r="R3499" s="9"/>
      <c r="S3499" s="9"/>
      <c r="T3499" s="9"/>
      <c r="U3499" s="9"/>
      <c r="V3499" s="12"/>
    </row>
    <row r="3500" spans="17:22">
      <c r="Q3500" s="9"/>
      <c r="R3500" s="9"/>
      <c r="S3500" s="9"/>
      <c r="T3500" s="9"/>
      <c r="U3500" s="9"/>
      <c r="V3500" s="12"/>
    </row>
    <row r="3501" spans="17:22">
      <c r="Q3501" s="9"/>
      <c r="R3501" s="9"/>
      <c r="S3501" s="9"/>
      <c r="T3501" s="9"/>
      <c r="U3501" s="9"/>
      <c r="V3501" s="12"/>
    </row>
    <row r="3502" spans="17:22">
      <c r="Q3502" s="9"/>
      <c r="R3502" s="9"/>
      <c r="S3502" s="9"/>
      <c r="T3502" s="9"/>
      <c r="U3502" s="9"/>
      <c r="V3502" s="12"/>
    </row>
    <row r="3503" spans="17:22">
      <c r="Q3503" s="9"/>
      <c r="R3503" s="9"/>
      <c r="S3503" s="9"/>
      <c r="T3503" s="9"/>
      <c r="U3503" s="9"/>
      <c r="V3503" s="12"/>
    </row>
    <row r="3504" spans="17:22">
      <c r="Q3504" s="9"/>
      <c r="R3504" s="9"/>
      <c r="S3504" s="9"/>
      <c r="T3504" s="9"/>
      <c r="U3504" s="9"/>
      <c r="V3504" s="12"/>
    </row>
    <row r="3505" spans="17:22">
      <c r="Q3505" s="9"/>
      <c r="R3505" s="9"/>
      <c r="S3505" s="9"/>
      <c r="T3505" s="9"/>
      <c r="U3505" s="9"/>
      <c r="V3505" s="12"/>
    </row>
    <row r="3506" spans="17:22">
      <c r="Q3506" s="9"/>
      <c r="R3506" s="9"/>
      <c r="S3506" s="9"/>
      <c r="T3506" s="9"/>
      <c r="U3506" s="9"/>
      <c r="V3506" s="12"/>
    </row>
    <row r="3507" spans="17:22">
      <c r="Q3507" s="9"/>
      <c r="R3507" s="9"/>
      <c r="S3507" s="9"/>
      <c r="T3507" s="9"/>
      <c r="U3507" s="9"/>
      <c r="V3507" s="12"/>
    </row>
    <row r="3508" spans="17:22">
      <c r="Q3508" s="9"/>
      <c r="R3508" s="9"/>
      <c r="S3508" s="9"/>
      <c r="T3508" s="9"/>
      <c r="U3508" s="9"/>
      <c r="V3508" s="12"/>
    </row>
    <row r="3509" spans="17:22">
      <c r="Q3509" s="9"/>
      <c r="R3509" s="9"/>
      <c r="S3509" s="9"/>
      <c r="T3509" s="9"/>
      <c r="U3509" s="9"/>
      <c r="V3509" s="12"/>
    </row>
    <row r="3510" spans="17:22">
      <c r="Q3510" s="9"/>
      <c r="R3510" s="9"/>
      <c r="S3510" s="9"/>
      <c r="T3510" s="9"/>
      <c r="U3510" s="9"/>
      <c r="V3510" s="12"/>
    </row>
    <row r="3511" spans="17:22">
      <c r="Q3511" s="9"/>
      <c r="R3511" s="9"/>
      <c r="S3511" s="9"/>
      <c r="T3511" s="9"/>
      <c r="U3511" s="9"/>
      <c r="V3511" s="12"/>
    </row>
    <row r="3512" spans="17:22">
      <c r="Q3512" s="9"/>
      <c r="R3512" s="9"/>
      <c r="S3512" s="9"/>
      <c r="T3512" s="9"/>
      <c r="U3512" s="9"/>
      <c r="V3512" s="12"/>
    </row>
    <row r="3513" spans="17:22">
      <c r="Q3513" s="9"/>
      <c r="R3513" s="9"/>
      <c r="S3513" s="9"/>
      <c r="T3513" s="9"/>
      <c r="U3513" s="9"/>
      <c r="V3513" s="12"/>
    </row>
    <row r="3514" spans="17:22">
      <c r="Q3514" s="9"/>
      <c r="R3514" s="9"/>
      <c r="S3514" s="9"/>
      <c r="T3514" s="9"/>
      <c r="U3514" s="9"/>
      <c r="V3514" s="12"/>
    </row>
    <row r="3515" spans="17:22">
      <c r="Q3515" s="9"/>
      <c r="R3515" s="9"/>
      <c r="S3515" s="9"/>
      <c r="T3515" s="9"/>
      <c r="U3515" s="9"/>
      <c r="V3515" s="12"/>
    </row>
    <row r="3516" spans="17:22">
      <c r="Q3516" s="9"/>
      <c r="R3516" s="9"/>
      <c r="S3516" s="9"/>
      <c r="T3516" s="9"/>
      <c r="U3516" s="9"/>
      <c r="V3516" s="12"/>
    </row>
    <row r="3517" spans="17:22">
      <c r="Q3517" s="9"/>
      <c r="R3517" s="9"/>
      <c r="S3517" s="9"/>
      <c r="T3517" s="9"/>
      <c r="U3517" s="9"/>
      <c r="V3517" s="12"/>
    </row>
    <row r="3518" spans="17:22">
      <c r="Q3518" s="9"/>
      <c r="R3518" s="9"/>
      <c r="S3518" s="9"/>
      <c r="T3518" s="9"/>
      <c r="U3518" s="9"/>
      <c r="V3518" s="12"/>
    </row>
    <row r="3519" spans="17:22">
      <c r="Q3519" s="9"/>
      <c r="R3519" s="9"/>
      <c r="S3519" s="9"/>
      <c r="T3519" s="9"/>
      <c r="U3519" s="9"/>
      <c r="V3519" s="12"/>
    </row>
    <row r="3520" spans="17:22">
      <c r="Q3520" s="9"/>
      <c r="R3520" s="9"/>
      <c r="S3520" s="9"/>
      <c r="T3520" s="9"/>
      <c r="U3520" s="9"/>
      <c r="V3520" s="12"/>
    </row>
    <row r="3521" spans="17:22">
      <c r="Q3521" s="9"/>
      <c r="R3521" s="9"/>
      <c r="S3521" s="9"/>
      <c r="T3521" s="9"/>
      <c r="U3521" s="9"/>
      <c r="V3521" s="12"/>
    </row>
    <row r="3522" spans="17:22">
      <c r="Q3522" s="9"/>
      <c r="R3522" s="9"/>
      <c r="S3522" s="9"/>
      <c r="T3522" s="9"/>
      <c r="U3522" s="9"/>
      <c r="V3522" s="12"/>
    </row>
    <row r="3523" spans="17:22">
      <c r="Q3523" s="9"/>
      <c r="R3523" s="9"/>
      <c r="S3523" s="9"/>
      <c r="T3523" s="9"/>
      <c r="U3523" s="9"/>
      <c r="V3523" s="12"/>
    </row>
    <row r="3524" spans="17:22">
      <c r="Q3524" s="9"/>
      <c r="R3524" s="9"/>
      <c r="S3524" s="9"/>
      <c r="T3524" s="9"/>
      <c r="U3524" s="9"/>
      <c r="V3524" s="12"/>
    </row>
    <row r="3525" spans="17:22">
      <c r="Q3525" s="9"/>
      <c r="R3525" s="9"/>
      <c r="S3525" s="9"/>
      <c r="T3525" s="9"/>
      <c r="U3525" s="9"/>
      <c r="V3525" s="12"/>
    </row>
    <row r="3526" spans="17:22">
      <c r="Q3526" s="9"/>
      <c r="R3526" s="9"/>
      <c r="S3526" s="9"/>
      <c r="T3526" s="9"/>
      <c r="U3526" s="9"/>
      <c r="V3526" s="12"/>
    </row>
    <row r="3527" spans="17:22">
      <c r="Q3527" s="9"/>
      <c r="R3527" s="9"/>
      <c r="S3527" s="9"/>
      <c r="T3527" s="9"/>
      <c r="U3527" s="9"/>
      <c r="V3527" s="12"/>
    </row>
    <row r="3528" spans="17:22">
      <c r="Q3528" s="9"/>
      <c r="R3528" s="9"/>
      <c r="S3528" s="9"/>
      <c r="T3528" s="9"/>
      <c r="U3528" s="9"/>
      <c r="V3528" s="12"/>
    </row>
    <row r="3529" spans="17:22">
      <c r="Q3529" s="9"/>
      <c r="R3529" s="9"/>
      <c r="S3529" s="9"/>
      <c r="T3529" s="9"/>
      <c r="U3529" s="9"/>
      <c r="V3529" s="12"/>
    </row>
    <row r="3530" spans="17:22">
      <c r="Q3530" s="9"/>
      <c r="R3530" s="9"/>
      <c r="S3530" s="9"/>
      <c r="T3530" s="9"/>
      <c r="U3530" s="9"/>
      <c r="V3530" s="12"/>
    </row>
    <row r="3531" spans="17:22">
      <c r="Q3531" s="9"/>
      <c r="R3531" s="9"/>
      <c r="S3531" s="9"/>
      <c r="T3531" s="9"/>
      <c r="U3531" s="9"/>
      <c r="V3531" s="12"/>
    </row>
    <row r="3532" spans="17:22">
      <c r="Q3532" s="9"/>
      <c r="R3532" s="9"/>
      <c r="S3532" s="9"/>
      <c r="T3532" s="9"/>
      <c r="U3532" s="9"/>
      <c r="V3532" s="12"/>
    </row>
    <row r="3533" spans="17:22">
      <c r="Q3533" s="9"/>
      <c r="R3533" s="9"/>
      <c r="S3533" s="9"/>
      <c r="T3533" s="9"/>
      <c r="U3533" s="9"/>
      <c r="V3533" s="12"/>
    </row>
    <row r="3534" spans="17:22">
      <c r="Q3534" s="9"/>
      <c r="R3534" s="9"/>
      <c r="S3534" s="9"/>
      <c r="T3534" s="9"/>
      <c r="U3534" s="9"/>
      <c r="V3534" s="12"/>
    </row>
    <row r="3535" spans="17:22">
      <c r="Q3535" s="9"/>
      <c r="R3535" s="9"/>
      <c r="S3535" s="9"/>
      <c r="T3535" s="9"/>
      <c r="U3535" s="9"/>
      <c r="V3535" s="12"/>
    </row>
    <row r="3536" spans="17:22">
      <c r="Q3536" s="9"/>
      <c r="R3536" s="9"/>
      <c r="S3536" s="9"/>
      <c r="T3536" s="9"/>
      <c r="U3536" s="9"/>
      <c r="V3536" s="12"/>
    </row>
    <row r="3537" spans="17:22">
      <c r="Q3537" s="9"/>
      <c r="R3537" s="9"/>
      <c r="S3537" s="9"/>
      <c r="T3537" s="9"/>
      <c r="U3537" s="9"/>
      <c r="V3537" s="12"/>
    </row>
    <row r="3538" spans="17:22">
      <c r="Q3538" s="9"/>
      <c r="R3538" s="9"/>
      <c r="S3538" s="9"/>
      <c r="T3538" s="9"/>
      <c r="U3538" s="9"/>
      <c r="V3538" s="12"/>
    </row>
    <row r="3539" spans="17:22">
      <c r="Q3539" s="9"/>
      <c r="R3539" s="9"/>
      <c r="S3539" s="9"/>
      <c r="T3539" s="9"/>
      <c r="U3539" s="9"/>
      <c r="V3539" s="12"/>
    </row>
    <row r="3540" spans="17:22">
      <c r="Q3540" s="9"/>
      <c r="R3540" s="9"/>
      <c r="S3540" s="9"/>
      <c r="T3540" s="9"/>
      <c r="U3540" s="9"/>
      <c r="V3540" s="12"/>
    </row>
    <row r="3541" spans="17:22">
      <c r="Q3541" s="9"/>
      <c r="R3541" s="9"/>
      <c r="S3541" s="9"/>
      <c r="T3541" s="9"/>
      <c r="U3541" s="9"/>
      <c r="V3541" s="12"/>
    </row>
    <row r="3542" spans="17:22">
      <c r="Q3542" s="9"/>
      <c r="R3542" s="9"/>
      <c r="S3542" s="9"/>
      <c r="T3542" s="9"/>
      <c r="U3542" s="9"/>
      <c r="V3542" s="12"/>
    </row>
    <row r="3543" spans="17:22">
      <c r="Q3543" s="9"/>
      <c r="R3543" s="9"/>
      <c r="S3543" s="9"/>
      <c r="T3543" s="9"/>
      <c r="U3543" s="9"/>
      <c r="V3543" s="12"/>
    </row>
    <row r="3544" spans="17:22">
      <c r="Q3544" s="9"/>
      <c r="R3544" s="9"/>
      <c r="S3544" s="9"/>
      <c r="T3544" s="9"/>
      <c r="U3544" s="9"/>
      <c r="V3544" s="12"/>
    </row>
    <row r="3545" spans="17:22">
      <c r="Q3545" s="9"/>
      <c r="R3545" s="9"/>
      <c r="S3545" s="9"/>
      <c r="T3545" s="9"/>
      <c r="U3545" s="9"/>
      <c r="V3545" s="12"/>
    </row>
    <row r="3546" spans="17:22">
      <c r="Q3546" s="9"/>
      <c r="R3546" s="9"/>
      <c r="S3546" s="9"/>
      <c r="T3546" s="9"/>
      <c r="U3546" s="9"/>
      <c r="V3546" s="12"/>
    </row>
    <row r="3547" spans="17:22">
      <c r="Q3547" s="9"/>
      <c r="R3547" s="9"/>
      <c r="S3547" s="9"/>
      <c r="T3547" s="9"/>
      <c r="U3547" s="9"/>
      <c r="V3547" s="12"/>
    </row>
    <row r="3548" spans="17:22">
      <c r="Q3548" s="9"/>
      <c r="R3548" s="9"/>
      <c r="S3548" s="9"/>
      <c r="T3548" s="9"/>
      <c r="U3548" s="9"/>
      <c r="V3548" s="12"/>
    </row>
    <row r="3549" spans="17:22">
      <c r="Q3549" s="9"/>
      <c r="R3549" s="9"/>
      <c r="S3549" s="9"/>
      <c r="T3549" s="9"/>
      <c r="U3549" s="9"/>
      <c r="V3549" s="12"/>
    </row>
    <row r="3550" spans="17:22">
      <c r="Q3550" s="9"/>
      <c r="R3550" s="9"/>
      <c r="S3550" s="9"/>
      <c r="T3550" s="9"/>
      <c r="U3550" s="9"/>
      <c r="V3550" s="12"/>
    </row>
    <row r="3551" spans="17:22">
      <c r="Q3551" s="9"/>
      <c r="R3551" s="9"/>
      <c r="S3551" s="9"/>
      <c r="T3551" s="9"/>
      <c r="U3551" s="9"/>
      <c r="V3551" s="12"/>
    </row>
    <row r="3552" spans="17:22">
      <c r="Q3552" s="9"/>
      <c r="R3552" s="9"/>
      <c r="S3552" s="9"/>
      <c r="T3552" s="9"/>
      <c r="U3552" s="9"/>
      <c r="V3552" s="12"/>
    </row>
    <row r="3553" spans="17:22">
      <c r="Q3553" s="9"/>
      <c r="R3553" s="9"/>
      <c r="S3553" s="9"/>
      <c r="T3553" s="9"/>
      <c r="U3553" s="9"/>
      <c r="V3553" s="12"/>
    </row>
    <row r="3554" spans="17:22">
      <c r="Q3554" s="9"/>
      <c r="R3554" s="9"/>
      <c r="S3554" s="9"/>
      <c r="T3554" s="9"/>
      <c r="U3554" s="9"/>
      <c r="V3554" s="12"/>
    </row>
    <row r="3555" spans="17:22">
      <c r="Q3555" s="9"/>
      <c r="R3555" s="9"/>
      <c r="S3555" s="9"/>
      <c r="T3555" s="9"/>
      <c r="U3555" s="9"/>
      <c r="V3555" s="12"/>
    </row>
    <row r="3556" spans="17:22">
      <c r="Q3556" s="9"/>
      <c r="R3556" s="9"/>
      <c r="S3556" s="9"/>
      <c r="T3556" s="9"/>
      <c r="U3556" s="9"/>
      <c r="V3556" s="12"/>
    </row>
    <row r="3557" spans="17:22">
      <c r="Q3557" s="9"/>
      <c r="R3557" s="9"/>
      <c r="S3557" s="9"/>
      <c r="T3557" s="9"/>
      <c r="U3557" s="9"/>
      <c r="V3557" s="12"/>
    </row>
    <row r="3558" spans="17:22">
      <c r="Q3558" s="9"/>
      <c r="R3558" s="9"/>
      <c r="S3558" s="9"/>
      <c r="T3558" s="9"/>
      <c r="U3558" s="9"/>
      <c r="V3558" s="12"/>
    </row>
    <row r="3559" spans="17:22">
      <c r="Q3559" s="9"/>
      <c r="R3559" s="9"/>
      <c r="S3559" s="9"/>
      <c r="T3559" s="9"/>
      <c r="U3559" s="9"/>
      <c r="V3559" s="12"/>
    </row>
    <row r="3560" spans="17:22">
      <c r="Q3560" s="9"/>
      <c r="R3560" s="9"/>
      <c r="S3560" s="9"/>
      <c r="T3560" s="9"/>
      <c r="U3560" s="9"/>
      <c r="V3560" s="12"/>
    </row>
    <row r="3561" spans="17:22">
      <c r="Q3561" s="9"/>
      <c r="R3561" s="9"/>
      <c r="S3561" s="9"/>
      <c r="T3561" s="9"/>
      <c r="U3561" s="9"/>
      <c r="V3561" s="12"/>
    </row>
    <row r="3562" spans="17:22">
      <c r="Q3562" s="9"/>
      <c r="R3562" s="9"/>
      <c r="S3562" s="9"/>
      <c r="T3562" s="9"/>
      <c r="U3562" s="9"/>
      <c r="V3562" s="12"/>
    </row>
    <row r="3563" spans="17:22">
      <c r="Q3563" s="9"/>
      <c r="R3563" s="9"/>
      <c r="S3563" s="9"/>
      <c r="T3563" s="9"/>
      <c r="U3563" s="9"/>
      <c r="V3563" s="12"/>
    </row>
    <row r="3564" spans="17:22">
      <c r="Q3564" s="9"/>
      <c r="R3564" s="9"/>
      <c r="S3564" s="9"/>
      <c r="T3564" s="9"/>
      <c r="U3564" s="9"/>
      <c r="V3564" s="12"/>
    </row>
    <row r="3565" spans="17:22">
      <c r="Q3565" s="9"/>
      <c r="R3565" s="9"/>
      <c r="S3565" s="9"/>
      <c r="T3565" s="9"/>
      <c r="U3565" s="9"/>
      <c r="V3565" s="12"/>
    </row>
    <row r="3566" spans="17:22">
      <c r="Q3566" s="9"/>
      <c r="R3566" s="9"/>
      <c r="S3566" s="9"/>
      <c r="T3566" s="9"/>
      <c r="U3566" s="9"/>
      <c r="V3566" s="12"/>
    </row>
    <row r="3567" spans="17:22">
      <c r="Q3567" s="9"/>
      <c r="R3567" s="9"/>
      <c r="S3567" s="9"/>
      <c r="T3567" s="9"/>
      <c r="U3567" s="9"/>
      <c r="V3567" s="12"/>
    </row>
    <row r="3568" spans="17:22">
      <c r="Q3568" s="9"/>
      <c r="R3568" s="9"/>
      <c r="S3568" s="9"/>
      <c r="T3568" s="9"/>
      <c r="U3568" s="9"/>
      <c r="V3568" s="12"/>
    </row>
    <row r="3569" spans="17:22">
      <c r="Q3569" s="9"/>
      <c r="R3569" s="9"/>
      <c r="S3569" s="9"/>
      <c r="T3569" s="9"/>
      <c r="U3569" s="9"/>
      <c r="V3569" s="12"/>
    </row>
    <row r="3570" spans="17:22">
      <c r="Q3570" s="9"/>
      <c r="R3570" s="9"/>
      <c r="S3570" s="9"/>
      <c r="T3570" s="9"/>
      <c r="U3570" s="9"/>
      <c r="V3570" s="12"/>
    </row>
    <row r="3571" spans="17:22">
      <c r="Q3571" s="9"/>
      <c r="R3571" s="9"/>
      <c r="S3571" s="9"/>
      <c r="T3571" s="9"/>
      <c r="U3571" s="9"/>
      <c r="V3571" s="12"/>
    </row>
    <row r="3572" spans="17:22">
      <c r="Q3572" s="9"/>
      <c r="R3572" s="9"/>
      <c r="S3572" s="9"/>
      <c r="T3572" s="9"/>
      <c r="U3572" s="9"/>
      <c r="V3572" s="12"/>
    </row>
    <row r="3573" spans="17:22">
      <c r="Q3573" s="9"/>
      <c r="R3573" s="9"/>
      <c r="S3573" s="9"/>
      <c r="T3573" s="9"/>
      <c r="U3573" s="9"/>
      <c r="V3573" s="12"/>
    </row>
    <row r="3574" spans="17:22">
      <c r="Q3574" s="9"/>
      <c r="R3574" s="9"/>
      <c r="S3574" s="9"/>
      <c r="T3574" s="9"/>
      <c r="U3574" s="9"/>
      <c r="V3574" s="12"/>
    </row>
    <row r="3575" spans="17:22">
      <c r="Q3575" s="9"/>
      <c r="R3575" s="9"/>
      <c r="S3575" s="9"/>
      <c r="T3575" s="9"/>
      <c r="U3575" s="9"/>
      <c r="V3575" s="12"/>
    </row>
    <row r="3576" spans="17:22">
      <c r="Q3576" s="9"/>
      <c r="R3576" s="9"/>
      <c r="S3576" s="9"/>
      <c r="T3576" s="9"/>
      <c r="U3576" s="9"/>
      <c r="V3576" s="12"/>
    </row>
    <row r="3577" spans="17:22">
      <c r="Q3577" s="9"/>
      <c r="R3577" s="9"/>
      <c r="S3577" s="9"/>
      <c r="T3577" s="9"/>
      <c r="U3577" s="9"/>
      <c r="V3577" s="12"/>
    </row>
    <row r="3578" spans="17:22">
      <c r="Q3578" s="9"/>
      <c r="R3578" s="9"/>
      <c r="S3578" s="9"/>
      <c r="T3578" s="9"/>
      <c r="U3578" s="9"/>
      <c r="V3578" s="12"/>
    </row>
    <row r="3579" spans="17:22">
      <c r="Q3579" s="9"/>
      <c r="R3579" s="9"/>
      <c r="S3579" s="9"/>
      <c r="T3579" s="9"/>
      <c r="U3579" s="9"/>
      <c r="V3579" s="12"/>
    </row>
    <row r="3580" spans="17:22">
      <c r="Q3580" s="9"/>
      <c r="R3580" s="9"/>
      <c r="S3580" s="9"/>
      <c r="T3580" s="9"/>
      <c r="U3580" s="9"/>
      <c r="V3580" s="12"/>
    </row>
    <row r="3581" spans="17:22">
      <c r="Q3581" s="9"/>
      <c r="R3581" s="9"/>
      <c r="S3581" s="9"/>
      <c r="T3581" s="9"/>
      <c r="U3581" s="9"/>
      <c r="V3581" s="12"/>
    </row>
    <row r="3582" spans="17:22">
      <c r="Q3582" s="9"/>
      <c r="R3582" s="9"/>
      <c r="S3582" s="9"/>
      <c r="T3582" s="9"/>
      <c r="U3582" s="9"/>
      <c r="V3582" s="12"/>
    </row>
    <row r="3583" spans="17:22">
      <c r="Q3583" s="9"/>
      <c r="R3583" s="9"/>
      <c r="S3583" s="9"/>
      <c r="T3583" s="9"/>
      <c r="U3583" s="9"/>
      <c r="V3583" s="12"/>
    </row>
    <row r="3584" spans="17:22">
      <c r="Q3584" s="9"/>
      <c r="R3584" s="9"/>
      <c r="S3584" s="9"/>
      <c r="T3584" s="9"/>
      <c r="U3584" s="9"/>
      <c r="V3584" s="12"/>
    </row>
    <row r="3585" spans="17:22">
      <c r="Q3585" s="9"/>
      <c r="R3585" s="9"/>
      <c r="S3585" s="9"/>
      <c r="T3585" s="9"/>
      <c r="U3585" s="9"/>
      <c r="V3585" s="12"/>
    </row>
    <row r="3586" spans="17:22">
      <c r="Q3586" s="9"/>
      <c r="R3586" s="9"/>
      <c r="S3586" s="9"/>
      <c r="T3586" s="9"/>
      <c r="U3586" s="9"/>
      <c r="V3586" s="12"/>
    </row>
    <row r="3587" spans="17:22">
      <c r="Q3587" s="9"/>
      <c r="R3587" s="9"/>
      <c r="S3587" s="9"/>
      <c r="T3587" s="9"/>
      <c r="U3587" s="9"/>
      <c r="V3587" s="12"/>
    </row>
    <row r="3588" spans="17:22">
      <c r="Q3588" s="9"/>
      <c r="R3588" s="9"/>
      <c r="S3588" s="9"/>
      <c r="T3588" s="9"/>
      <c r="U3588" s="9"/>
      <c r="V3588" s="12"/>
    </row>
    <row r="3589" spans="17:22">
      <c r="Q3589" s="9"/>
      <c r="R3589" s="9"/>
      <c r="S3589" s="9"/>
      <c r="T3589" s="9"/>
      <c r="U3589" s="9"/>
      <c r="V3589" s="12"/>
    </row>
    <row r="3590" spans="17:22">
      <c r="Q3590" s="9"/>
      <c r="R3590" s="9"/>
      <c r="S3590" s="9"/>
      <c r="T3590" s="9"/>
      <c r="U3590" s="9"/>
      <c r="V3590" s="12"/>
    </row>
    <row r="3591" spans="17:22">
      <c r="Q3591" s="9"/>
      <c r="R3591" s="9"/>
      <c r="S3591" s="9"/>
      <c r="T3591" s="9"/>
      <c r="U3591" s="9"/>
      <c r="V3591" s="12"/>
    </row>
    <row r="3592" spans="17:22">
      <c r="Q3592" s="9"/>
      <c r="R3592" s="9"/>
      <c r="S3592" s="9"/>
      <c r="T3592" s="9"/>
      <c r="U3592" s="9"/>
      <c r="V3592" s="12"/>
    </row>
    <row r="3593" spans="17:22">
      <c r="Q3593" s="9"/>
      <c r="R3593" s="9"/>
      <c r="S3593" s="9"/>
      <c r="T3593" s="9"/>
      <c r="U3593" s="9"/>
      <c r="V3593" s="12"/>
    </row>
    <row r="3594" spans="17:22">
      <c r="Q3594" s="9"/>
      <c r="R3594" s="9"/>
      <c r="S3594" s="9"/>
      <c r="T3594" s="9"/>
      <c r="U3594" s="9"/>
      <c r="V3594" s="12"/>
    </row>
    <row r="3595" spans="17:22">
      <c r="Q3595" s="9"/>
      <c r="R3595" s="9"/>
      <c r="S3595" s="9"/>
      <c r="T3595" s="9"/>
      <c r="U3595" s="9"/>
      <c r="V3595" s="12"/>
    </row>
    <row r="3596" spans="17:22">
      <c r="Q3596" s="9"/>
      <c r="R3596" s="9"/>
      <c r="S3596" s="9"/>
      <c r="T3596" s="9"/>
      <c r="U3596" s="9"/>
      <c r="V3596" s="12"/>
    </row>
    <row r="3597" spans="17:22">
      <c r="Q3597" s="9"/>
      <c r="R3597" s="9"/>
      <c r="S3597" s="9"/>
      <c r="T3597" s="9"/>
      <c r="U3597" s="9"/>
      <c r="V3597" s="12"/>
    </row>
    <row r="3598" spans="17:22">
      <c r="Q3598" s="9"/>
      <c r="R3598" s="9"/>
      <c r="S3598" s="9"/>
      <c r="T3598" s="9"/>
      <c r="U3598" s="9"/>
      <c r="V3598" s="12"/>
    </row>
    <row r="3599" spans="17:22">
      <c r="Q3599" s="9"/>
      <c r="R3599" s="9"/>
      <c r="S3599" s="9"/>
      <c r="T3599" s="9"/>
      <c r="U3599" s="9"/>
      <c r="V3599" s="12"/>
    </row>
    <row r="3600" spans="17:22">
      <c r="Q3600" s="9"/>
      <c r="R3600" s="9"/>
      <c r="S3600" s="9"/>
      <c r="T3600" s="9"/>
      <c r="U3600" s="9"/>
      <c r="V3600" s="12"/>
    </row>
    <row r="3601" spans="17:22">
      <c r="Q3601" s="9"/>
      <c r="R3601" s="9"/>
      <c r="S3601" s="9"/>
      <c r="T3601" s="9"/>
      <c r="U3601" s="9"/>
      <c r="V3601" s="12"/>
    </row>
    <row r="3602" spans="17:22">
      <c r="Q3602" s="9"/>
      <c r="R3602" s="9"/>
      <c r="S3602" s="9"/>
      <c r="T3602" s="9"/>
      <c r="U3602" s="9"/>
      <c r="V3602" s="12"/>
    </row>
    <row r="3603" spans="17:22">
      <c r="Q3603" s="9"/>
      <c r="R3603" s="9"/>
      <c r="S3603" s="9"/>
      <c r="T3603" s="9"/>
      <c r="U3603" s="9"/>
      <c r="V3603" s="12"/>
    </row>
    <row r="3604" spans="17:22">
      <c r="Q3604" s="9"/>
      <c r="R3604" s="9"/>
      <c r="S3604" s="9"/>
      <c r="T3604" s="9"/>
      <c r="U3604" s="9"/>
      <c r="V3604" s="12"/>
    </row>
    <row r="3605" spans="17:22">
      <c r="Q3605" s="9"/>
      <c r="R3605" s="9"/>
      <c r="S3605" s="9"/>
      <c r="T3605" s="9"/>
      <c r="U3605" s="9"/>
      <c r="V3605" s="12"/>
    </row>
    <row r="3606" spans="17:22">
      <c r="Q3606" s="9"/>
      <c r="R3606" s="9"/>
      <c r="S3606" s="9"/>
      <c r="T3606" s="9"/>
      <c r="U3606" s="9"/>
      <c r="V3606" s="12"/>
    </row>
    <row r="3607" spans="17:22">
      <c r="Q3607" s="9"/>
      <c r="R3607" s="9"/>
      <c r="S3607" s="9"/>
      <c r="T3607" s="9"/>
      <c r="U3607" s="9"/>
      <c r="V3607" s="12"/>
    </row>
    <row r="3608" spans="17:22">
      <c r="Q3608" s="9"/>
      <c r="R3608" s="9"/>
      <c r="S3608" s="9"/>
      <c r="T3608" s="9"/>
      <c r="U3608" s="9"/>
      <c r="V3608" s="12"/>
    </row>
    <row r="3609" spans="17:22">
      <c r="Q3609" s="9"/>
      <c r="R3609" s="9"/>
      <c r="S3609" s="9"/>
      <c r="T3609" s="9"/>
      <c r="U3609" s="9"/>
      <c r="V3609" s="12"/>
    </row>
    <row r="3610" spans="17:22">
      <c r="Q3610" s="9"/>
      <c r="R3610" s="9"/>
      <c r="S3610" s="9"/>
      <c r="T3610" s="9"/>
      <c r="U3610" s="9"/>
      <c r="V3610" s="12"/>
    </row>
    <row r="3611" spans="17:22">
      <c r="Q3611" s="9"/>
      <c r="R3611" s="9"/>
      <c r="S3611" s="9"/>
      <c r="T3611" s="9"/>
      <c r="U3611" s="9"/>
      <c r="V3611" s="12"/>
    </row>
    <row r="3612" spans="17:22">
      <c r="Q3612" s="9"/>
      <c r="R3612" s="9"/>
      <c r="S3612" s="9"/>
      <c r="T3612" s="9"/>
      <c r="U3612" s="9"/>
      <c r="V3612" s="12"/>
    </row>
    <row r="3613" spans="17:22">
      <c r="Q3613" s="9"/>
      <c r="R3613" s="9"/>
      <c r="S3613" s="9"/>
      <c r="T3613" s="9"/>
      <c r="U3613" s="9"/>
      <c r="V3613" s="12"/>
    </row>
    <row r="3614" spans="17:22">
      <c r="Q3614" s="9"/>
      <c r="R3614" s="9"/>
      <c r="S3614" s="9"/>
      <c r="T3614" s="9"/>
      <c r="U3614" s="9"/>
      <c r="V3614" s="12"/>
    </row>
    <row r="3615" spans="17:22">
      <c r="Q3615" s="9"/>
      <c r="R3615" s="9"/>
      <c r="S3615" s="9"/>
      <c r="T3615" s="9"/>
      <c r="U3615" s="9"/>
      <c r="V3615" s="12"/>
    </row>
    <row r="3616" spans="17:22">
      <c r="Q3616" s="9"/>
      <c r="R3616" s="9"/>
      <c r="S3616" s="9"/>
      <c r="T3616" s="9"/>
      <c r="U3616" s="9"/>
      <c r="V3616" s="12"/>
    </row>
    <row r="3617" spans="17:22">
      <c r="Q3617" s="9"/>
      <c r="R3617" s="9"/>
      <c r="S3617" s="9"/>
      <c r="T3617" s="9"/>
      <c r="U3617" s="9"/>
      <c r="V3617" s="12"/>
    </row>
    <row r="3618" spans="17:22">
      <c r="Q3618" s="9"/>
      <c r="R3618" s="9"/>
      <c r="S3618" s="9"/>
      <c r="T3618" s="9"/>
      <c r="U3618" s="9"/>
      <c r="V3618" s="12"/>
    </row>
    <row r="3619" spans="17:22">
      <c r="Q3619" s="9"/>
      <c r="R3619" s="9"/>
      <c r="S3619" s="9"/>
      <c r="T3619" s="9"/>
      <c r="U3619" s="9"/>
      <c r="V3619" s="12"/>
    </row>
    <row r="3620" spans="17:22">
      <c r="Q3620" s="9"/>
      <c r="R3620" s="9"/>
      <c r="S3620" s="9"/>
      <c r="T3620" s="9"/>
      <c r="U3620" s="9"/>
      <c r="V3620" s="12"/>
    </row>
    <row r="3621" spans="17:22">
      <c r="Q3621" s="9"/>
      <c r="R3621" s="9"/>
      <c r="S3621" s="9"/>
      <c r="T3621" s="9"/>
      <c r="U3621" s="9"/>
      <c r="V3621" s="12"/>
    </row>
    <row r="3622" spans="17:22">
      <c r="Q3622" s="9"/>
      <c r="R3622" s="9"/>
      <c r="S3622" s="9"/>
      <c r="T3622" s="9"/>
      <c r="U3622" s="9"/>
      <c r="V3622" s="12"/>
    </row>
    <row r="3623" spans="17:22">
      <c r="Q3623" s="9"/>
      <c r="R3623" s="9"/>
      <c r="S3623" s="9"/>
      <c r="T3623" s="9"/>
      <c r="U3623" s="9"/>
      <c r="V3623" s="12"/>
    </row>
    <row r="3624" spans="17:22">
      <c r="Q3624" s="9"/>
      <c r="R3624" s="9"/>
      <c r="S3624" s="9"/>
      <c r="T3624" s="9"/>
      <c r="U3624" s="9"/>
      <c r="V3624" s="12"/>
    </row>
    <row r="3625" spans="17:22">
      <c r="Q3625" s="9"/>
      <c r="R3625" s="9"/>
      <c r="S3625" s="9"/>
      <c r="T3625" s="9"/>
      <c r="U3625" s="9"/>
      <c r="V3625" s="12"/>
    </row>
    <row r="3626" spans="17:22">
      <c r="Q3626" s="9"/>
      <c r="R3626" s="9"/>
      <c r="S3626" s="9"/>
      <c r="T3626" s="9"/>
      <c r="U3626" s="9"/>
      <c r="V3626" s="12"/>
    </row>
    <row r="3627" spans="17:22">
      <c r="Q3627" s="9"/>
      <c r="R3627" s="9"/>
      <c r="S3627" s="9"/>
      <c r="T3627" s="9"/>
      <c r="U3627" s="9"/>
      <c r="V3627" s="12"/>
    </row>
    <row r="3628" spans="17:22">
      <c r="Q3628" s="9"/>
      <c r="R3628" s="9"/>
      <c r="S3628" s="9"/>
      <c r="T3628" s="9"/>
      <c r="U3628" s="9"/>
      <c r="V3628" s="12"/>
    </row>
    <row r="3629" spans="17:22">
      <c r="Q3629" s="9"/>
      <c r="R3629" s="9"/>
      <c r="S3629" s="9"/>
      <c r="T3629" s="9"/>
      <c r="U3629" s="9"/>
      <c r="V3629" s="12"/>
    </row>
    <row r="3630" spans="17:22">
      <c r="Q3630" s="9"/>
      <c r="R3630" s="9"/>
      <c r="S3630" s="9"/>
      <c r="T3630" s="9"/>
      <c r="U3630" s="9"/>
      <c r="V3630" s="12"/>
    </row>
    <row r="3631" spans="17:22">
      <c r="Q3631" s="9"/>
      <c r="R3631" s="9"/>
      <c r="S3631" s="9"/>
      <c r="T3631" s="9"/>
      <c r="U3631" s="9"/>
      <c r="V3631" s="12"/>
    </row>
    <row r="3632" spans="17:22">
      <c r="Q3632" s="9"/>
      <c r="R3632" s="9"/>
      <c r="S3632" s="9"/>
      <c r="T3632" s="9"/>
      <c r="U3632" s="9"/>
      <c r="V3632" s="12"/>
    </row>
    <row r="3633" spans="17:22">
      <c r="Q3633" s="9"/>
      <c r="R3633" s="9"/>
      <c r="S3633" s="9"/>
      <c r="T3633" s="9"/>
      <c r="U3633" s="9"/>
      <c r="V3633" s="12"/>
    </row>
    <row r="3634" spans="17:22">
      <c r="Q3634" s="9"/>
      <c r="R3634" s="9"/>
      <c r="S3634" s="9"/>
      <c r="T3634" s="9"/>
      <c r="U3634" s="9"/>
      <c r="V3634" s="12"/>
    </row>
    <row r="3635" spans="17:22">
      <c r="Q3635" s="9"/>
      <c r="R3635" s="9"/>
      <c r="S3635" s="9"/>
      <c r="T3635" s="9"/>
      <c r="U3635" s="9"/>
      <c r="V3635" s="12"/>
    </row>
    <row r="3636" spans="17:22">
      <c r="Q3636" s="9"/>
      <c r="R3636" s="9"/>
      <c r="S3636" s="9"/>
      <c r="T3636" s="9"/>
      <c r="U3636" s="9"/>
      <c r="V3636" s="12"/>
    </row>
    <row r="3637" spans="17:22">
      <c r="Q3637" s="9"/>
      <c r="R3637" s="9"/>
      <c r="S3637" s="9"/>
      <c r="T3637" s="9"/>
      <c r="U3637" s="9"/>
      <c r="V3637" s="12"/>
    </row>
    <row r="3638" spans="17:22">
      <c r="Q3638" s="9"/>
      <c r="R3638" s="9"/>
      <c r="S3638" s="9"/>
      <c r="T3638" s="9"/>
      <c r="U3638" s="9"/>
      <c r="V3638" s="12"/>
    </row>
    <row r="3639" spans="17:22">
      <c r="Q3639" s="9"/>
      <c r="R3639" s="9"/>
      <c r="S3639" s="9"/>
      <c r="T3639" s="9"/>
      <c r="U3639" s="9"/>
      <c r="V3639" s="12"/>
    </row>
    <row r="3640" spans="17:22">
      <c r="Q3640" s="9"/>
      <c r="R3640" s="9"/>
      <c r="S3640" s="9"/>
      <c r="T3640" s="9"/>
      <c r="U3640" s="9"/>
      <c r="V3640" s="12"/>
    </row>
    <row r="3641" spans="17:22">
      <c r="Q3641" s="9"/>
      <c r="R3641" s="9"/>
      <c r="S3641" s="9"/>
      <c r="T3641" s="9"/>
      <c r="U3641" s="9"/>
      <c r="V3641" s="12"/>
    </row>
    <row r="3642" spans="17:22">
      <c r="Q3642" s="9"/>
      <c r="R3642" s="9"/>
      <c r="S3642" s="9"/>
      <c r="T3642" s="9"/>
      <c r="U3642" s="9"/>
      <c r="V3642" s="12"/>
    </row>
    <row r="3643" spans="17:22">
      <c r="Q3643" s="9"/>
      <c r="R3643" s="9"/>
      <c r="S3643" s="9"/>
      <c r="T3643" s="9"/>
      <c r="U3643" s="9"/>
      <c r="V3643" s="12"/>
    </row>
    <row r="3644" spans="17:22">
      <c r="Q3644" s="9"/>
      <c r="R3644" s="9"/>
      <c r="S3644" s="9"/>
      <c r="T3644" s="9"/>
      <c r="U3644" s="9"/>
      <c r="V3644" s="12"/>
    </row>
    <row r="3645" spans="17:22">
      <c r="Q3645" s="9"/>
      <c r="R3645" s="9"/>
      <c r="S3645" s="9"/>
      <c r="T3645" s="9"/>
      <c r="U3645" s="9"/>
      <c r="V3645" s="12"/>
    </row>
    <row r="3646" spans="17:22">
      <c r="Q3646" s="9"/>
      <c r="R3646" s="9"/>
      <c r="S3646" s="9"/>
      <c r="T3646" s="9"/>
      <c r="U3646" s="9"/>
      <c r="V3646" s="12"/>
    </row>
    <row r="3647" spans="17:22">
      <c r="Q3647" s="9"/>
      <c r="R3647" s="9"/>
      <c r="S3647" s="9"/>
      <c r="T3647" s="9"/>
      <c r="U3647" s="9"/>
      <c r="V3647" s="12"/>
    </row>
    <row r="3648" spans="17:22">
      <c r="Q3648" s="9"/>
      <c r="R3648" s="9"/>
      <c r="S3648" s="9"/>
      <c r="T3648" s="9"/>
      <c r="U3648" s="9"/>
      <c r="V3648" s="12"/>
    </row>
    <row r="3649" spans="17:22">
      <c r="Q3649" s="9"/>
      <c r="R3649" s="9"/>
      <c r="S3649" s="9"/>
      <c r="T3649" s="9"/>
      <c r="U3649" s="9"/>
      <c r="V3649" s="12"/>
    </row>
    <row r="3650" spans="17:22">
      <c r="Q3650" s="9"/>
      <c r="R3650" s="9"/>
      <c r="S3650" s="9"/>
      <c r="T3650" s="9"/>
      <c r="U3650" s="9"/>
      <c r="V3650" s="12"/>
    </row>
    <row r="3651" spans="17:22">
      <c r="Q3651" s="9"/>
      <c r="R3651" s="9"/>
      <c r="S3651" s="9"/>
      <c r="T3651" s="9"/>
      <c r="U3651" s="9"/>
      <c r="V3651" s="12"/>
    </row>
    <row r="3652" spans="17:22">
      <c r="Q3652" s="9"/>
      <c r="R3652" s="9"/>
      <c r="S3652" s="9"/>
      <c r="T3652" s="9"/>
      <c r="U3652" s="9"/>
      <c r="V3652" s="12"/>
    </row>
    <row r="3653" spans="17:22">
      <c r="Q3653" s="9"/>
      <c r="R3653" s="9"/>
      <c r="S3653" s="9"/>
      <c r="T3653" s="9"/>
      <c r="U3653" s="9"/>
      <c r="V3653" s="12"/>
    </row>
    <row r="3654" spans="17:22">
      <c r="Q3654" s="9"/>
      <c r="R3654" s="9"/>
      <c r="S3654" s="9"/>
      <c r="T3654" s="9"/>
      <c r="U3654" s="9"/>
      <c r="V3654" s="12"/>
    </row>
    <row r="3655" spans="17:22">
      <c r="Q3655" s="9"/>
      <c r="R3655" s="9"/>
      <c r="S3655" s="9"/>
      <c r="T3655" s="9"/>
      <c r="U3655" s="9"/>
      <c r="V3655" s="12"/>
    </row>
    <row r="3656" spans="17:22">
      <c r="Q3656" s="9"/>
      <c r="R3656" s="9"/>
      <c r="S3656" s="9"/>
      <c r="T3656" s="9"/>
      <c r="U3656" s="9"/>
      <c r="V3656" s="12"/>
    </row>
    <row r="3657" spans="17:22">
      <c r="Q3657" s="9"/>
      <c r="R3657" s="9"/>
      <c r="S3657" s="9"/>
      <c r="T3657" s="9"/>
      <c r="U3657" s="9"/>
      <c r="V3657" s="12"/>
    </row>
    <row r="3658" spans="17:22">
      <c r="Q3658" s="9"/>
      <c r="R3658" s="9"/>
      <c r="S3658" s="9"/>
      <c r="T3658" s="9"/>
      <c r="U3658" s="9"/>
      <c r="V3658" s="12"/>
    </row>
    <row r="3659" spans="17:22">
      <c r="Q3659" s="9"/>
      <c r="R3659" s="9"/>
      <c r="S3659" s="9"/>
      <c r="T3659" s="9"/>
      <c r="U3659" s="9"/>
      <c r="V3659" s="12"/>
    </row>
    <row r="3660" spans="17:22">
      <c r="Q3660" s="9"/>
      <c r="R3660" s="9"/>
      <c r="S3660" s="9"/>
      <c r="T3660" s="9"/>
      <c r="U3660" s="9"/>
      <c r="V3660" s="12"/>
    </row>
    <row r="3661" spans="17:22">
      <c r="Q3661" s="9"/>
      <c r="R3661" s="9"/>
      <c r="S3661" s="9"/>
      <c r="T3661" s="9"/>
      <c r="U3661" s="9"/>
      <c r="V3661" s="12"/>
    </row>
    <row r="3662" spans="17:22">
      <c r="Q3662" s="9"/>
      <c r="R3662" s="9"/>
      <c r="S3662" s="9"/>
      <c r="T3662" s="9"/>
      <c r="U3662" s="9"/>
      <c r="V3662" s="12"/>
    </row>
    <row r="3663" spans="17:22">
      <c r="Q3663" s="9"/>
      <c r="R3663" s="9"/>
      <c r="S3663" s="9"/>
      <c r="T3663" s="9"/>
      <c r="U3663" s="9"/>
      <c r="V3663" s="12"/>
    </row>
    <row r="3664" spans="17:22">
      <c r="Q3664" s="9"/>
      <c r="R3664" s="9"/>
      <c r="S3664" s="9"/>
      <c r="T3664" s="9"/>
      <c r="U3664" s="9"/>
      <c r="V3664" s="12"/>
    </row>
    <row r="3665" spans="17:22">
      <c r="Q3665" s="9"/>
      <c r="R3665" s="9"/>
      <c r="S3665" s="9"/>
      <c r="T3665" s="9"/>
      <c r="U3665" s="9"/>
      <c r="V3665" s="12"/>
    </row>
    <row r="3666" spans="17:22">
      <c r="Q3666" s="9"/>
      <c r="R3666" s="9"/>
      <c r="S3666" s="9"/>
      <c r="T3666" s="9"/>
      <c r="U3666" s="9"/>
      <c r="V3666" s="12"/>
    </row>
    <row r="3667" spans="17:22">
      <c r="Q3667" s="9"/>
      <c r="R3667" s="9"/>
      <c r="S3667" s="9"/>
      <c r="T3667" s="9"/>
      <c r="U3667" s="9"/>
      <c r="V3667" s="12"/>
    </row>
    <row r="3668" spans="17:22">
      <c r="Q3668" s="9"/>
      <c r="R3668" s="9"/>
      <c r="S3668" s="9"/>
      <c r="T3668" s="9"/>
      <c r="U3668" s="9"/>
      <c r="V3668" s="12"/>
    </row>
    <row r="3669" spans="17:22">
      <c r="Q3669" s="9"/>
      <c r="R3669" s="9"/>
      <c r="S3669" s="9"/>
      <c r="T3669" s="9"/>
      <c r="U3669" s="9"/>
      <c r="V3669" s="12"/>
    </row>
    <row r="3670" spans="17:22">
      <c r="Q3670" s="9"/>
      <c r="R3670" s="9"/>
      <c r="S3670" s="9"/>
      <c r="T3670" s="9"/>
      <c r="U3670" s="9"/>
      <c r="V3670" s="12"/>
    </row>
    <row r="3671" spans="17:22">
      <c r="Q3671" s="9"/>
      <c r="R3671" s="9"/>
      <c r="S3671" s="9"/>
      <c r="T3671" s="9"/>
      <c r="U3671" s="9"/>
      <c r="V3671" s="12"/>
    </row>
    <row r="3672" spans="17:22">
      <c r="Q3672" s="9"/>
      <c r="R3672" s="9"/>
      <c r="S3672" s="9"/>
      <c r="T3672" s="9"/>
      <c r="U3672" s="9"/>
      <c r="V3672" s="12"/>
    </row>
    <row r="3673" spans="17:22">
      <c r="Q3673" s="9"/>
      <c r="R3673" s="9"/>
      <c r="S3673" s="9"/>
      <c r="T3673" s="9"/>
      <c r="U3673" s="9"/>
      <c r="V3673" s="12"/>
    </row>
    <row r="3674" spans="17:22">
      <c r="Q3674" s="9"/>
      <c r="R3674" s="9"/>
      <c r="S3674" s="9"/>
      <c r="T3674" s="9"/>
      <c r="U3674" s="9"/>
      <c r="V3674" s="12"/>
    </row>
    <row r="3675" spans="17:22">
      <c r="Q3675" s="9"/>
      <c r="R3675" s="9"/>
      <c r="S3675" s="9"/>
      <c r="T3675" s="9"/>
      <c r="U3675" s="9"/>
      <c r="V3675" s="12"/>
    </row>
    <row r="3676" spans="17:22">
      <c r="Q3676" s="9"/>
      <c r="R3676" s="9"/>
      <c r="S3676" s="9"/>
      <c r="T3676" s="9"/>
      <c r="U3676" s="9"/>
      <c r="V3676" s="12"/>
    </row>
    <row r="3677" spans="17:22">
      <c r="Q3677" s="9"/>
      <c r="R3677" s="9"/>
      <c r="S3677" s="9"/>
      <c r="T3677" s="9"/>
      <c r="U3677" s="9"/>
      <c r="V3677" s="12"/>
    </row>
    <row r="3678" spans="17:22">
      <c r="Q3678" s="9"/>
      <c r="R3678" s="9"/>
      <c r="S3678" s="9"/>
      <c r="T3678" s="9"/>
      <c r="U3678" s="9"/>
      <c r="V3678" s="12"/>
    </row>
    <row r="3679" spans="17:22">
      <c r="Q3679" s="9"/>
      <c r="R3679" s="9"/>
      <c r="S3679" s="9"/>
      <c r="T3679" s="9"/>
      <c r="U3679" s="9"/>
      <c r="V3679" s="12"/>
    </row>
    <row r="3680" spans="17:22">
      <c r="Q3680" s="9"/>
      <c r="R3680" s="9"/>
      <c r="S3680" s="9"/>
      <c r="T3680" s="9"/>
      <c r="U3680" s="9"/>
      <c r="V3680" s="12"/>
    </row>
    <row r="3681" spans="17:22">
      <c r="Q3681" s="9"/>
      <c r="R3681" s="9"/>
      <c r="S3681" s="9"/>
      <c r="T3681" s="9"/>
      <c r="U3681" s="9"/>
      <c r="V3681" s="12"/>
    </row>
    <row r="3682" spans="17:22">
      <c r="Q3682" s="9"/>
      <c r="R3682" s="9"/>
      <c r="S3682" s="9"/>
      <c r="T3682" s="9"/>
      <c r="U3682" s="9"/>
      <c r="V3682" s="12"/>
    </row>
    <row r="3683" spans="17:22">
      <c r="Q3683" s="9"/>
      <c r="R3683" s="9"/>
      <c r="S3683" s="9"/>
      <c r="T3683" s="9"/>
      <c r="U3683" s="9"/>
      <c r="V3683" s="12"/>
    </row>
    <row r="3684" spans="17:22">
      <c r="Q3684" s="9"/>
      <c r="R3684" s="9"/>
      <c r="S3684" s="9"/>
      <c r="T3684" s="9"/>
      <c r="U3684" s="9"/>
      <c r="V3684" s="12"/>
    </row>
    <row r="3685" spans="17:22">
      <c r="Q3685" s="9"/>
      <c r="R3685" s="9"/>
      <c r="S3685" s="9"/>
      <c r="T3685" s="9"/>
      <c r="U3685" s="9"/>
      <c r="V3685" s="12"/>
    </row>
    <row r="3686" spans="17:22">
      <c r="Q3686" s="9"/>
      <c r="R3686" s="9"/>
      <c r="S3686" s="9"/>
      <c r="T3686" s="9"/>
      <c r="U3686" s="9"/>
      <c r="V3686" s="12"/>
    </row>
    <row r="3687" spans="17:22">
      <c r="Q3687" s="9"/>
      <c r="R3687" s="9"/>
      <c r="S3687" s="9"/>
      <c r="T3687" s="9"/>
      <c r="U3687" s="9"/>
      <c r="V3687" s="12"/>
    </row>
    <row r="3688" spans="17:22">
      <c r="Q3688" s="9"/>
      <c r="R3688" s="9"/>
      <c r="S3688" s="9"/>
      <c r="T3688" s="9"/>
      <c r="U3688" s="9"/>
      <c r="V3688" s="12"/>
    </row>
    <row r="3689" spans="17:22">
      <c r="Q3689" s="9"/>
      <c r="R3689" s="9"/>
      <c r="S3689" s="9"/>
      <c r="T3689" s="9"/>
      <c r="U3689" s="9"/>
      <c r="V3689" s="12"/>
    </row>
    <row r="3690" spans="17:22">
      <c r="Q3690" s="9"/>
      <c r="R3690" s="9"/>
      <c r="S3690" s="9"/>
      <c r="T3690" s="9"/>
      <c r="U3690" s="9"/>
      <c r="V3690" s="12"/>
    </row>
    <row r="3691" spans="17:22">
      <c r="Q3691" s="9"/>
      <c r="R3691" s="9"/>
      <c r="S3691" s="9"/>
      <c r="T3691" s="9"/>
      <c r="U3691" s="9"/>
      <c r="V3691" s="12"/>
    </row>
    <row r="3692" spans="17:22">
      <c r="Q3692" s="9"/>
      <c r="R3692" s="9"/>
      <c r="S3692" s="9"/>
      <c r="T3692" s="9"/>
      <c r="U3692" s="9"/>
      <c r="V3692" s="12"/>
    </row>
    <row r="3693" spans="17:22">
      <c r="Q3693" s="9"/>
      <c r="R3693" s="9"/>
      <c r="S3693" s="9"/>
      <c r="T3693" s="9"/>
      <c r="U3693" s="9"/>
      <c r="V3693" s="12"/>
    </row>
    <row r="3694" spans="17:22">
      <c r="Q3694" s="9"/>
      <c r="R3694" s="9"/>
      <c r="S3694" s="9"/>
      <c r="T3694" s="9"/>
      <c r="U3694" s="9"/>
      <c r="V3694" s="12"/>
    </row>
    <row r="3695" spans="17:22">
      <c r="Q3695" s="9"/>
      <c r="R3695" s="9"/>
      <c r="S3695" s="9"/>
      <c r="T3695" s="9"/>
      <c r="U3695" s="9"/>
      <c r="V3695" s="12"/>
    </row>
    <row r="3696" spans="17:22">
      <c r="Q3696" s="9"/>
      <c r="R3696" s="9"/>
      <c r="S3696" s="9"/>
      <c r="T3696" s="9"/>
      <c r="U3696" s="9"/>
      <c r="V3696" s="12"/>
    </row>
    <row r="3697" spans="17:22">
      <c r="Q3697" s="9"/>
      <c r="R3697" s="9"/>
      <c r="S3697" s="9"/>
      <c r="T3697" s="9"/>
      <c r="U3697" s="9"/>
      <c r="V3697" s="12"/>
    </row>
    <row r="3698" spans="17:22">
      <c r="Q3698" s="9"/>
      <c r="R3698" s="9"/>
      <c r="S3698" s="9"/>
      <c r="T3698" s="9"/>
      <c r="U3698" s="9"/>
      <c r="V3698" s="12"/>
    </row>
    <row r="3699" spans="17:22">
      <c r="Q3699" s="9"/>
      <c r="R3699" s="9"/>
      <c r="S3699" s="9"/>
      <c r="T3699" s="9"/>
      <c r="U3699" s="9"/>
      <c r="V3699" s="12"/>
    </row>
    <row r="3700" spans="17:22">
      <c r="Q3700" s="9"/>
      <c r="R3700" s="9"/>
      <c r="S3700" s="9"/>
      <c r="T3700" s="9"/>
      <c r="U3700" s="9"/>
      <c r="V3700" s="12"/>
    </row>
    <row r="3701" spans="17:22">
      <c r="Q3701" s="9"/>
      <c r="R3701" s="9"/>
      <c r="S3701" s="9"/>
      <c r="T3701" s="9"/>
      <c r="U3701" s="9"/>
      <c r="V3701" s="12"/>
    </row>
    <row r="3702" spans="17:22">
      <c r="Q3702" s="9"/>
      <c r="R3702" s="9"/>
      <c r="S3702" s="9"/>
      <c r="T3702" s="9"/>
      <c r="U3702" s="9"/>
      <c r="V3702" s="12"/>
    </row>
    <row r="3703" spans="17:22">
      <c r="Q3703" s="9"/>
      <c r="R3703" s="9"/>
      <c r="S3703" s="9"/>
      <c r="T3703" s="9"/>
      <c r="U3703" s="9"/>
      <c r="V3703" s="12"/>
    </row>
    <row r="3704" spans="17:22">
      <c r="Q3704" s="9"/>
      <c r="R3704" s="9"/>
      <c r="S3704" s="9"/>
      <c r="T3704" s="9"/>
      <c r="U3704" s="9"/>
      <c r="V3704" s="12"/>
    </row>
    <row r="3705" spans="17:22">
      <c r="Q3705" s="9"/>
      <c r="R3705" s="9"/>
      <c r="S3705" s="9"/>
      <c r="T3705" s="9"/>
      <c r="U3705" s="9"/>
      <c r="V3705" s="12"/>
    </row>
    <row r="3706" spans="17:22">
      <c r="Q3706" s="9"/>
      <c r="R3706" s="9"/>
      <c r="S3706" s="9"/>
      <c r="T3706" s="9"/>
      <c r="U3706" s="9"/>
      <c r="V3706" s="12"/>
    </row>
    <row r="3707" spans="17:22">
      <c r="Q3707" s="9"/>
      <c r="R3707" s="9"/>
      <c r="S3707" s="9"/>
      <c r="T3707" s="9"/>
      <c r="U3707" s="9"/>
      <c r="V3707" s="12"/>
    </row>
    <row r="3708" spans="17:22">
      <c r="Q3708" s="9"/>
      <c r="R3708" s="9"/>
      <c r="S3708" s="9"/>
      <c r="T3708" s="9"/>
      <c r="U3708" s="9"/>
      <c r="V3708" s="12"/>
    </row>
    <row r="3709" spans="17:22">
      <c r="Q3709" s="9"/>
      <c r="R3709" s="9"/>
      <c r="S3709" s="9"/>
      <c r="T3709" s="9"/>
      <c r="U3709" s="9"/>
      <c r="V3709" s="12"/>
    </row>
    <row r="3710" spans="17:22">
      <c r="Q3710" s="9"/>
      <c r="R3710" s="9"/>
      <c r="S3710" s="9"/>
      <c r="T3710" s="9"/>
      <c r="U3710" s="9"/>
      <c r="V3710" s="12"/>
    </row>
    <row r="3711" spans="17:22">
      <c r="Q3711" s="9"/>
      <c r="R3711" s="9"/>
      <c r="S3711" s="9"/>
      <c r="T3711" s="9"/>
      <c r="U3711" s="9"/>
      <c r="V3711" s="12"/>
    </row>
    <row r="3712" spans="17:22">
      <c r="Q3712" s="9"/>
      <c r="R3712" s="9"/>
      <c r="S3712" s="9"/>
      <c r="T3712" s="9"/>
      <c r="U3712" s="9"/>
      <c r="V3712" s="12"/>
    </row>
    <row r="3713" spans="17:22">
      <c r="Q3713" s="9"/>
      <c r="R3713" s="9"/>
      <c r="S3713" s="9"/>
      <c r="T3713" s="9"/>
      <c r="U3713" s="9"/>
      <c r="V3713" s="12"/>
    </row>
    <row r="3714" spans="17:22">
      <c r="Q3714" s="9"/>
      <c r="R3714" s="9"/>
      <c r="S3714" s="9"/>
      <c r="T3714" s="9"/>
      <c r="U3714" s="9"/>
      <c r="V3714" s="12"/>
    </row>
    <row r="3715" spans="17:22">
      <c r="Q3715" s="9"/>
      <c r="R3715" s="9"/>
      <c r="S3715" s="9"/>
      <c r="T3715" s="9"/>
      <c r="U3715" s="9"/>
      <c r="V3715" s="12"/>
    </row>
    <row r="3716" spans="17:22">
      <c r="Q3716" s="9"/>
      <c r="R3716" s="9"/>
      <c r="S3716" s="9"/>
      <c r="T3716" s="9"/>
      <c r="U3716" s="9"/>
      <c r="V3716" s="12"/>
    </row>
    <row r="3717" spans="17:22">
      <c r="Q3717" s="9"/>
      <c r="R3717" s="9"/>
      <c r="S3717" s="9"/>
      <c r="T3717" s="9"/>
      <c r="U3717" s="9"/>
      <c r="V3717" s="12"/>
    </row>
    <row r="3718" spans="17:22">
      <c r="Q3718" s="9"/>
      <c r="R3718" s="9"/>
      <c r="S3718" s="9"/>
      <c r="T3718" s="9"/>
      <c r="U3718" s="9"/>
      <c r="V3718" s="12"/>
    </row>
    <row r="3719" spans="17:22">
      <c r="Q3719" s="9"/>
      <c r="R3719" s="9"/>
      <c r="S3719" s="9"/>
      <c r="T3719" s="9"/>
      <c r="U3719" s="9"/>
      <c r="V3719" s="12"/>
    </row>
    <row r="3720" spans="17:22">
      <c r="Q3720" s="9"/>
      <c r="R3720" s="9"/>
      <c r="S3720" s="9"/>
      <c r="T3720" s="9"/>
      <c r="U3720" s="9"/>
      <c r="V3720" s="12"/>
    </row>
    <row r="3721" spans="17:22">
      <c r="Q3721" s="9"/>
      <c r="R3721" s="9"/>
      <c r="S3721" s="9"/>
      <c r="T3721" s="9"/>
      <c r="U3721" s="9"/>
      <c r="V3721" s="12"/>
    </row>
    <row r="3722" spans="17:22">
      <c r="Q3722" s="9"/>
      <c r="R3722" s="9"/>
      <c r="S3722" s="9"/>
      <c r="T3722" s="9"/>
      <c r="U3722" s="9"/>
      <c r="V3722" s="12"/>
    </row>
    <row r="3723" spans="17:22">
      <c r="Q3723" s="9"/>
      <c r="R3723" s="9"/>
      <c r="S3723" s="9"/>
      <c r="T3723" s="9"/>
      <c r="U3723" s="9"/>
      <c r="V3723" s="12"/>
    </row>
    <row r="3724" spans="17:22">
      <c r="Q3724" s="9"/>
      <c r="R3724" s="9"/>
      <c r="S3724" s="9"/>
      <c r="T3724" s="9"/>
      <c r="U3724" s="9"/>
      <c r="V3724" s="12"/>
    </row>
    <row r="3725" spans="17:22">
      <c r="Q3725" s="9"/>
      <c r="R3725" s="9"/>
      <c r="S3725" s="9"/>
      <c r="T3725" s="9"/>
      <c r="U3725" s="9"/>
      <c r="V3725" s="12"/>
    </row>
    <row r="3726" spans="17:22">
      <c r="Q3726" s="9"/>
      <c r="R3726" s="9"/>
      <c r="S3726" s="9"/>
      <c r="T3726" s="9"/>
      <c r="U3726" s="9"/>
      <c r="V3726" s="12"/>
    </row>
    <row r="3727" spans="17:22">
      <c r="Q3727" s="9"/>
      <c r="R3727" s="9"/>
      <c r="S3727" s="9"/>
      <c r="T3727" s="9"/>
      <c r="U3727" s="9"/>
      <c r="V3727" s="12"/>
    </row>
    <row r="3728" spans="17:22">
      <c r="Q3728" s="9"/>
      <c r="R3728" s="9"/>
      <c r="S3728" s="9"/>
      <c r="T3728" s="9"/>
      <c r="U3728" s="9"/>
      <c r="V3728" s="12"/>
    </row>
    <row r="3729" spans="17:22">
      <c r="Q3729" s="9"/>
      <c r="R3729" s="9"/>
      <c r="S3729" s="9"/>
      <c r="T3729" s="9"/>
      <c r="U3729" s="9"/>
      <c r="V3729" s="12"/>
    </row>
    <row r="3730" spans="17:22">
      <c r="Q3730" s="9"/>
      <c r="R3730" s="9"/>
      <c r="S3730" s="9"/>
      <c r="T3730" s="9"/>
      <c r="U3730" s="9"/>
      <c r="V3730" s="12"/>
    </row>
    <row r="3731" spans="17:22">
      <c r="Q3731" s="9"/>
      <c r="R3731" s="9"/>
      <c r="S3731" s="9"/>
      <c r="T3731" s="9"/>
      <c r="U3731" s="9"/>
      <c r="V3731" s="12"/>
    </row>
    <row r="3732" spans="17:22">
      <c r="Q3732" s="9"/>
      <c r="R3732" s="9"/>
      <c r="S3732" s="9"/>
      <c r="T3732" s="9"/>
      <c r="U3732" s="9"/>
      <c r="V3732" s="12"/>
    </row>
    <row r="3733" spans="17:22">
      <c r="Q3733" s="9"/>
      <c r="R3733" s="9"/>
      <c r="S3733" s="9"/>
      <c r="T3733" s="9"/>
      <c r="U3733" s="9"/>
      <c r="V3733" s="12"/>
    </row>
    <row r="3734" spans="17:22">
      <c r="Q3734" s="9"/>
      <c r="R3734" s="9"/>
      <c r="S3734" s="9"/>
      <c r="T3734" s="9"/>
      <c r="U3734" s="9"/>
      <c r="V3734" s="12"/>
    </row>
    <row r="3735" spans="17:22">
      <c r="Q3735" s="9"/>
      <c r="R3735" s="9"/>
      <c r="S3735" s="9"/>
      <c r="T3735" s="9"/>
      <c r="U3735" s="9"/>
      <c r="V3735" s="12"/>
    </row>
    <row r="3736" spans="17:22">
      <c r="Q3736" s="9"/>
      <c r="R3736" s="9"/>
      <c r="S3736" s="9"/>
      <c r="T3736" s="9"/>
      <c r="U3736" s="9"/>
      <c r="V3736" s="12"/>
    </row>
    <row r="3737" spans="17:22">
      <c r="Q3737" s="9"/>
      <c r="R3737" s="9"/>
      <c r="S3737" s="9"/>
      <c r="T3737" s="9"/>
      <c r="U3737" s="9"/>
      <c r="V3737" s="12"/>
    </row>
    <row r="3738" spans="17:22">
      <c r="Q3738" s="9"/>
      <c r="R3738" s="9"/>
      <c r="S3738" s="9"/>
      <c r="T3738" s="9"/>
      <c r="U3738" s="9"/>
      <c r="V3738" s="12"/>
    </row>
    <row r="3739" spans="17:22">
      <c r="Q3739" s="9"/>
      <c r="R3739" s="9"/>
      <c r="S3739" s="9"/>
      <c r="T3739" s="9"/>
      <c r="U3739" s="9"/>
      <c r="V3739" s="12"/>
    </row>
    <row r="3740" spans="17:22">
      <c r="Q3740" s="9"/>
      <c r="R3740" s="9"/>
      <c r="S3740" s="9"/>
      <c r="T3740" s="9"/>
      <c r="U3740" s="9"/>
      <c r="V3740" s="12"/>
    </row>
    <row r="3741" spans="17:22">
      <c r="Q3741" s="9"/>
      <c r="R3741" s="9"/>
      <c r="S3741" s="9"/>
      <c r="T3741" s="9"/>
      <c r="U3741" s="9"/>
      <c r="V3741" s="12"/>
    </row>
    <row r="3742" spans="17:22">
      <c r="Q3742" s="9"/>
      <c r="R3742" s="9"/>
      <c r="S3742" s="9"/>
      <c r="T3742" s="9"/>
      <c r="U3742" s="9"/>
      <c r="V3742" s="12"/>
    </row>
    <row r="3743" spans="17:22">
      <c r="Q3743" s="9"/>
      <c r="R3743" s="9"/>
      <c r="S3743" s="9"/>
      <c r="T3743" s="9"/>
      <c r="U3743" s="9"/>
      <c r="V3743" s="12"/>
    </row>
    <row r="3744" spans="17:22">
      <c r="Q3744" s="9"/>
      <c r="R3744" s="9"/>
      <c r="S3744" s="9"/>
      <c r="T3744" s="9"/>
      <c r="U3744" s="9"/>
      <c r="V3744" s="12"/>
    </row>
    <row r="3745" spans="17:22">
      <c r="Q3745" s="9"/>
      <c r="R3745" s="9"/>
      <c r="S3745" s="9"/>
      <c r="T3745" s="9"/>
      <c r="U3745" s="9"/>
      <c r="V3745" s="12"/>
    </row>
    <row r="3746" spans="17:22">
      <c r="Q3746" s="9"/>
      <c r="R3746" s="9"/>
      <c r="S3746" s="9"/>
      <c r="T3746" s="9"/>
      <c r="U3746" s="9"/>
      <c r="V3746" s="12"/>
    </row>
    <row r="3747" spans="17:22">
      <c r="Q3747" s="9"/>
      <c r="R3747" s="9"/>
      <c r="S3747" s="9"/>
      <c r="T3747" s="9"/>
      <c r="U3747" s="9"/>
      <c r="V3747" s="12"/>
    </row>
    <row r="3748" spans="17:22">
      <c r="Q3748" s="9"/>
      <c r="R3748" s="9"/>
      <c r="S3748" s="9"/>
      <c r="T3748" s="9"/>
      <c r="U3748" s="9"/>
      <c r="V3748" s="12"/>
    </row>
    <row r="3749" spans="17:22">
      <c r="Q3749" s="9"/>
      <c r="R3749" s="9"/>
      <c r="S3749" s="9"/>
      <c r="T3749" s="9"/>
      <c r="U3749" s="9"/>
      <c r="V3749" s="12"/>
    </row>
    <row r="3750" spans="17:22">
      <c r="Q3750" s="9"/>
      <c r="R3750" s="9"/>
      <c r="S3750" s="9"/>
      <c r="T3750" s="9"/>
      <c r="U3750" s="9"/>
      <c r="V3750" s="12"/>
    </row>
    <row r="3751" spans="17:22">
      <c r="Q3751" s="9"/>
      <c r="R3751" s="9"/>
      <c r="S3751" s="9"/>
      <c r="T3751" s="9"/>
      <c r="U3751" s="9"/>
      <c r="V3751" s="12"/>
    </row>
    <row r="3752" spans="17:22">
      <c r="Q3752" s="9"/>
      <c r="R3752" s="9"/>
      <c r="S3752" s="9"/>
      <c r="T3752" s="9"/>
      <c r="U3752" s="9"/>
      <c r="V3752" s="12"/>
    </row>
    <row r="3753" spans="17:22">
      <c r="Q3753" s="9"/>
      <c r="R3753" s="9"/>
      <c r="S3753" s="9"/>
      <c r="T3753" s="9"/>
      <c r="U3753" s="9"/>
      <c r="V3753" s="12"/>
    </row>
    <row r="3754" spans="17:22">
      <c r="Q3754" s="9"/>
      <c r="R3754" s="9"/>
      <c r="S3754" s="9"/>
      <c r="T3754" s="9"/>
      <c r="U3754" s="9"/>
      <c r="V3754" s="12"/>
    </row>
    <row r="3755" spans="17:22">
      <c r="Q3755" s="9"/>
      <c r="R3755" s="9"/>
      <c r="S3755" s="9"/>
      <c r="T3755" s="9"/>
      <c r="U3755" s="9"/>
      <c r="V3755" s="12"/>
    </row>
    <row r="3756" spans="17:22">
      <c r="Q3756" s="9"/>
      <c r="R3756" s="9"/>
      <c r="S3756" s="9"/>
      <c r="T3756" s="9"/>
      <c r="U3756" s="9"/>
      <c r="V3756" s="12"/>
    </row>
    <row r="3757" spans="17:22">
      <c r="Q3757" s="9"/>
      <c r="R3757" s="9"/>
      <c r="S3757" s="9"/>
      <c r="T3757" s="9"/>
      <c r="U3757" s="9"/>
      <c r="V3757" s="12"/>
    </row>
    <row r="3758" spans="17:22">
      <c r="Q3758" s="9"/>
      <c r="R3758" s="9"/>
      <c r="S3758" s="9"/>
      <c r="T3758" s="9"/>
      <c r="U3758" s="9"/>
      <c r="V3758" s="12"/>
    </row>
    <row r="3759" spans="17:22">
      <c r="Q3759" s="9"/>
      <c r="R3759" s="9"/>
      <c r="S3759" s="9"/>
      <c r="T3759" s="9"/>
      <c r="U3759" s="9"/>
      <c r="V3759" s="12"/>
    </row>
    <row r="3760" spans="17:22">
      <c r="Q3760" s="9"/>
      <c r="R3760" s="9"/>
      <c r="S3760" s="9"/>
      <c r="T3760" s="9"/>
      <c r="U3760" s="9"/>
      <c r="V3760" s="12"/>
    </row>
    <row r="3761" spans="17:22">
      <c r="Q3761" s="9"/>
      <c r="R3761" s="9"/>
      <c r="S3761" s="9"/>
      <c r="T3761" s="9"/>
      <c r="U3761" s="9"/>
      <c r="V3761" s="12"/>
    </row>
    <row r="3762" spans="17:22">
      <c r="Q3762" s="9"/>
      <c r="R3762" s="9"/>
      <c r="S3762" s="9"/>
      <c r="T3762" s="9"/>
      <c r="U3762" s="9"/>
      <c r="V3762" s="12"/>
    </row>
    <row r="3763" spans="17:22">
      <c r="Q3763" s="9"/>
      <c r="R3763" s="9"/>
      <c r="S3763" s="9"/>
      <c r="T3763" s="9"/>
      <c r="U3763" s="9"/>
      <c r="V3763" s="12"/>
    </row>
    <row r="3764" spans="17:22">
      <c r="Q3764" s="9"/>
      <c r="R3764" s="9"/>
      <c r="S3764" s="9"/>
      <c r="T3764" s="9"/>
      <c r="U3764" s="9"/>
      <c r="V3764" s="12"/>
    </row>
    <row r="3765" spans="17:22">
      <c r="Q3765" s="9"/>
      <c r="R3765" s="9"/>
      <c r="S3765" s="9"/>
      <c r="T3765" s="9"/>
      <c r="U3765" s="9"/>
      <c r="V3765" s="12"/>
    </row>
    <row r="3766" spans="17:22">
      <c r="Q3766" s="9"/>
      <c r="R3766" s="9"/>
      <c r="S3766" s="9"/>
      <c r="T3766" s="9"/>
      <c r="U3766" s="9"/>
      <c r="V3766" s="12"/>
    </row>
    <row r="3767" spans="17:22">
      <c r="Q3767" s="9"/>
      <c r="R3767" s="9"/>
      <c r="S3767" s="9"/>
      <c r="T3767" s="9"/>
      <c r="U3767" s="9"/>
      <c r="V3767" s="12"/>
    </row>
    <row r="3768" spans="17:22">
      <c r="Q3768" s="9"/>
      <c r="R3768" s="9"/>
      <c r="S3768" s="9"/>
      <c r="T3768" s="9"/>
      <c r="U3768" s="9"/>
      <c r="V3768" s="12"/>
    </row>
    <row r="3769" spans="17:22">
      <c r="Q3769" s="9"/>
      <c r="R3769" s="9"/>
      <c r="S3769" s="9"/>
      <c r="T3769" s="9"/>
      <c r="U3769" s="9"/>
      <c r="V3769" s="12"/>
    </row>
    <row r="3770" spans="17:22">
      <c r="Q3770" s="9"/>
      <c r="R3770" s="9"/>
      <c r="S3770" s="9"/>
      <c r="T3770" s="9"/>
      <c r="U3770" s="9"/>
      <c r="V3770" s="12"/>
    </row>
    <row r="3771" spans="17:22">
      <c r="Q3771" s="9"/>
      <c r="R3771" s="9"/>
      <c r="S3771" s="9"/>
      <c r="T3771" s="9"/>
      <c r="U3771" s="9"/>
      <c r="V3771" s="12"/>
    </row>
    <row r="3772" spans="17:22">
      <c r="Q3772" s="9"/>
      <c r="R3772" s="9"/>
      <c r="S3772" s="9"/>
      <c r="T3772" s="9"/>
      <c r="U3772" s="9"/>
      <c r="V3772" s="12"/>
    </row>
    <row r="3773" spans="17:22">
      <c r="Q3773" s="9"/>
      <c r="R3773" s="9"/>
      <c r="S3773" s="9"/>
      <c r="T3773" s="9"/>
      <c r="U3773" s="9"/>
      <c r="V3773" s="12"/>
    </row>
    <row r="3774" spans="17:22">
      <c r="Q3774" s="9"/>
      <c r="R3774" s="9"/>
      <c r="S3774" s="9"/>
      <c r="T3774" s="9"/>
      <c r="U3774" s="9"/>
      <c r="V3774" s="12"/>
    </row>
    <row r="3775" spans="17:22">
      <c r="Q3775" s="9"/>
      <c r="R3775" s="9"/>
      <c r="S3775" s="9"/>
      <c r="T3775" s="9"/>
      <c r="U3775" s="9"/>
      <c r="V3775" s="12"/>
    </row>
    <row r="3776" spans="17:22">
      <c r="Q3776" s="9"/>
      <c r="R3776" s="9"/>
      <c r="S3776" s="9"/>
      <c r="T3776" s="9"/>
      <c r="U3776" s="9"/>
      <c r="V3776" s="12"/>
    </row>
    <row r="3777" spans="17:22">
      <c r="Q3777" s="9"/>
      <c r="R3777" s="9"/>
      <c r="S3777" s="9"/>
      <c r="T3777" s="9"/>
      <c r="U3777" s="9"/>
      <c r="V3777" s="12"/>
    </row>
    <row r="3778" spans="17:22">
      <c r="Q3778" s="9"/>
      <c r="R3778" s="9"/>
      <c r="S3778" s="9"/>
      <c r="T3778" s="9"/>
      <c r="U3778" s="9"/>
      <c r="V3778" s="12"/>
    </row>
    <row r="3779" spans="17:22">
      <c r="Q3779" s="9"/>
      <c r="R3779" s="9"/>
      <c r="S3779" s="9"/>
      <c r="T3779" s="9"/>
      <c r="U3779" s="9"/>
      <c r="V3779" s="12"/>
    </row>
    <row r="3780" spans="17:22">
      <c r="Q3780" s="9"/>
      <c r="R3780" s="9"/>
      <c r="S3780" s="9"/>
      <c r="T3780" s="9"/>
      <c r="U3780" s="9"/>
      <c r="V3780" s="12"/>
    </row>
    <row r="3781" spans="17:22">
      <c r="Q3781" s="9"/>
      <c r="R3781" s="9"/>
      <c r="S3781" s="9"/>
      <c r="T3781" s="9"/>
      <c r="U3781" s="9"/>
      <c r="V3781" s="12"/>
    </row>
    <row r="3782" spans="17:22">
      <c r="Q3782" s="9"/>
      <c r="R3782" s="9"/>
      <c r="S3782" s="9"/>
      <c r="T3782" s="9"/>
      <c r="U3782" s="9"/>
      <c r="V3782" s="12"/>
    </row>
    <row r="3783" spans="17:22">
      <c r="Q3783" s="9"/>
      <c r="R3783" s="9"/>
      <c r="S3783" s="9"/>
      <c r="T3783" s="9"/>
      <c r="U3783" s="9"/>
      <c r="V3783" s="12"/>
    </row>
    <row r="3784" spans="17:22">
      <c r="Q3784" s="9"/>
      <c r="R3784" s="9"/>
      <c r="S3784" s="9"/>
      <c r="T3784" s="9"/>
      <c r="U3784" s="9"/>
      <c r="V3784" s="12"/>
    </row>
    <row r="3785" spans="17:22">
      <c r="Q3785" s="9"/>
      <c r="R3785" s="9"/>
      <c r="S3785" s="9"/>
      <c r="T3785" s="9"/>
      <c r="U3785" s="9"/>
      <c r="V3785" s="12"/>
    </row>
    <row r="3786" spans="17:22">
      <c r="Q3786" s="9"/>
      <c r="R3786" s="9"/>
      <c r="S3786" s="9"/>
      <c r="T3786" s="9"/>
      <c r="U3786" s="9"/>
      <c r="V3786" s="12"/>
    </row>
    <row r="3787" spans="17:22">
      <c r="Q3787" s="9"/>
      <c r="R3787" s="9"/>
      <c r="S3787" s="9"/>
      <c r="T3787" s="9"/>
      <c r="U3787" s="9"/>
      <c r="V3787" s="12"/>
    </row>
    <row r="3788" spans="17:22">
      <c r="Q3788" s="9"/>
      <c r="R3788" s="9"/>
      <c r="S3788" s="9"/>
      <c r="T3788" s="9"/>
      <c r="U3788" s="9"/>
      <c r="V3788" s="12"/>
    </row>
    <row r="3789" spans="17:22">
      <c r="Q3789" s="9"/>
      <c r="R3789" s="9"/>
      <c r="S3789" s="9"/>
      <c r="T3789" s="9"/>
      <c r="U3789" s="9"/>
      <c r="V3789" s="12"/>
    </row>
    <row r="3790" spans="17:22">
      <c r="Q3790" s="9"/>
      <c r="R3790" s="9"/>
      <c r="S3790" s="9"/>
      <c r="T3790" s="9"/>
      <c r="U3790" s="9"/>
      <c r="V3790" s="12"/>
    </row>
    <row r="3791" spans="17:22">
      <c r="Q3791" s="9"/>
      <c r="R3791" s="9"/>
      <c r="S3791" s="9"/>
      <c r="T3791" s="9"/>
      <c r="U3791" s="9"/>
      <c r="V3791" s="12"/>
    </row>
    <row r="3792" spans="17:22">
      <c r="Q3792" s="9"/>
      <c r="R3792" s="9"/>
      <c r="S3792" s="9"/>
      <c r="T3792" s="9"/>
      <c r="U3792" s="9"/>
      <c r="V3792" s="12"/>
    </row>
    <row r="3793" spans="17:22">
      <c r="Q3793" s="9"/>
      <c r="R3793" s="9"/>
      <c r="S3793" s="9"/>
      <c r="T3793" s="9"/>
      <c r="U3793" s="9"/>
      <c r="V3793" s="12"/>
    </row>
    <row r="3794" spans="17:22">
      <c r="Q3794" s="9"/>
      <c r="R3794" s="9"/>
      <c r="S3794" s="9"/>
      <c r="T3794" s="9"/>
      <c r="U3794" s="9"/>
      <c r="V3794" s="12"/>
    </row>
    <row r="3795" spans="17:22">
      <c r="Q3795" s="9"/>
      <c r="R3795" s="9"/>
      <c r="S3795" s="9"/>
      <c r="T3795" s="9"/>
      <c r="U3795" s="9"/>
      <c r="V3795" s="12"/>
    </row>
    <row r="3796" spans="17:22">
      <c r="Q3796" s="9"/>
      <c r="R3796" s="9"/>
      <c r="S3796" s="9"/>
      <c r="T3796" s="9"/>
      <c r="U3796" s="9"/>
      <c r="V3796" s="12"/>
    </row>
    <row r="3797" spans="17:22">
      <c r="Q3797" s="9"/>
      <c r="R3797" s="9"/>
      <c r="S3797" s="9"/>
      <c r="T3797" s="9"/>
      <c r="U3797" s="9"/>
      <c r="V3797" s="12"/>
    </row>
    <row r="3798" spans="17:22">
      <c r="Q3798" s="9"/>
      <c r="R3798" s="9"/>
      <c r="S3798" s="9"/>
      <c r="T3798" s="9"/>
      <c r="U3798" s="9"/>
      <c r="V3798" s="12"/>
    </row>
    <row r="3799" spans="17:22">
      <c r="Q3799" s="9"/>
      <c r="R3799" s="9"/>
      <c r="S3799" s="9"/>
      <c r="T3799" s="9"/>
      <c r="U3799" s="9"/>
      <c r="V3799" s="12"/>
    </row>
    <row r="3800" spans="17:22">
      <c r="Q3800" s="9"/>
      <c r="R3800" s="9"/>
      <c r="S3800" s="9"/>
      <c r="T3800" s="9"/>
      <c r="U3800" s="9"/>
      <c r="V3800" s="12"/>
    </row>
    <row r="3801" spans="17:22">
      <c r="Q3801" s="9"/>
      <c r="R3801" s="9"/>
      <c r="S3801" s="9"/>
      <c r="T3801" s="9"/>
      <c r="U3801" s="9"/>
      <c r="V3801" s="12"/>
    </row>
    <row r="3802" spans="17:22">
      <c r="Q3802" s="9"/>
      <c r="R3802" s="9"/>
      <c r="S3802" s="9"/>
      <c r="T3802" s="9"/>
      <c r="U3802" s="9"/>
      <c r="V3802" s="12"/>
    </row>
    <row r="3803" spans="17:22">
      <c r="Q3803" s="9"/>
      <c r="R3803" s="9"/>
      <c r="S3803" s="9"/>
      <c r="T3803" s="9"/>
      <c r="U3803" s="9"/>
      <c r="V3803" s="12"/>
    </row>
    <row r="3804" spans="17:22">
      <c r="Q3804" s="9"/>
      <c r="R3804" s="9"/>
      <c r="S3804" s="9"/>
      <c r="T3804" s="9"/>
      <c r="U3804" s="9"/>
      <c r="V3804" s="12"/>
    </row>
    <row r="3805" spans="17:22">
      <c r="Q3805" s="9"/>
      <c r="R3805" s="9"/>
      <c r="S3805" s="9"/>
      <c r="T3805" s="9"/>
      <c r="U3805" s="9"/>
      <c r="V3805" s="12"/>
    </row>
    <row r="3806" spans="17:22">
      <c r="Q3806" s="9"/>
      <c r="R3806" s="9"/>
      <c r="S3806" s="9"/>
      <c r="T3806" s="9"/>
      <c r="U3806" s="9"/>
      <c r="V3806" s="12"/>
    </row>
    <row r="3807" spans="17:22">
      <c r="Q3807" s="9"/>
      <c r="R3807" s="9"/>
      <c r="S3807" s="9"/>
      <c r="T3807" s="9"/>
      <c r="U3807" s="9"/>
      <c r="V3807" s="12"/>
    </row>
    <row r="3808" spans="17:22">
      <c r="Q3808" s="9"/>
      <c r="R3808" s="9"/>
      <c r="S3808" s="9"/>
      <c r="T3808" s="9"/>
      <c r="U3808" s="9"/>
      <c r="V3808" s="12"/>
    </row>
    <row r="3809" spans="17:22">
      <c r="Q3809" s="9"/>
      <c r="R3809" s="9"/>
      <c r="S3809" s="9"/>
      <c r="T3809" s="9"/>
      <c r="U3809" s="9"/>
      <c r="V3809" s="12"/>
    </row>
    <row r="3810" spans="17:22">
      <c r="Q3810" s="9"/>
      <c r="R3810" s="9"/>
      <c r="S3810" s="9"/>
      <c r="T3810" s="9"/>
      <c r="U3810" s="9"/>
      <c r="V3810" s="12"/>
    </row>
    <row r="3811" spans="17:22">
      <c r="Q3811" s="9"/>
      <c r="R3811" s="9"/>
      <c r="S3811" s="9"/>
      <c r="T3811" s="9"/>
      <c r="U3811" s="9"/>
      <c r="V3811" s="12"/>
    </row>
    <row r="3812" spans="17:22">
      <c r="Q3812" s="9"/>
      <c r="R3812" s="9"/>
      <c r="S3812" s="9"/>
      <c r="T3812" s="9"/>
      <c r="U3812" s="9"/>
      <c r="V3812" s="12"/>
    </row>
    <row r="3813" spans="17:22">
      <c r="Q3813" s="9"/>
      <c r="R3813" s="9"/>
      <c r="S3813" s="9"/>
      <c r="T3813" s="9"/>
      <c r="U3813" s="9"/>
      <c r="V3813" s="12"/>
    </row>
    <row r="3814" spans="17:22">
      <c r="Q3814" s="9"/>
      <c r="R3814" s="9"/>
      <c r="S3814" s="9"/>
      <c r="T3814" s="9"/>
      <c r="U3814" s="9"/>
      <c r="V3814" s="12"/>
    </row>
    <row r="3815" spans="17:22">
      <c r="Q3815" s="9"/>
      <c r="R3815" s="9"/>
      <c r="S3815" s="9"/>
      <c r="T3815" s="9"/>
      <c r="U3815" s="9"/>
      <c r="V3815" s="12"/>
    </row>
    <row r="3816" spans="17:22">
      <c r="Q3816" s="9"/>
      <c r="R3816" s="9"/>
      <c r="S3816" s="9"/>
      <c r="T3816" s="9"/>
      <c r="U3816" s="9"/>
      <c r="V3816" s="12"/>
    </row>
    <row r="3817" spans="17:22">
      <c r="Q3817" s="9"/>
      <c r="R3817" s="9"/>
      <c r="S3817" s="9"/>
      <c r="T3817" s="9"/>
      <c r="U3817" s="9"/>
      <c r="V3817" s="12"/>
    </row>
    <row r="3818" spans="17:22">
      <c r="Q3818" s="9"/>
      <c r="R3818" s="9"/>
      <c r="S3818" s="9"/>
      <c r="T3818" s="9"/>
      <c r="U3818" s="9"/>
      <c r="V3818" s="12"/>
    </row>
    <row r="3819" spans="17:22">
      <c r="Q3819" s="9"/>
      <c r="R3819" s="9"/>
      <c r="S3819" s="9"/>
      <c r="T3819" s="9"/>
      <c r="U3819" s="9"/>
      <c r="V3819" s="12"/>
    </row>
    <row r="3820" spans="17:22">
      <c r="Q3820" s="9"/>
      <c r="R3820" s="9"/>
      <c r="S3820" s="9"/>
      <c r="T3820" s="9"/>
      <c r="U3820" s="9"/>
      <c r="V3820" s="12"/>
    </row>
    <row r="3821" spans="17:22">
      <c r="Q3821" s="9"/>
      <c r="R3821" s="9"/>
      <c r="S3821" s="9"/>
      <c r="T3821" s="9"/>
      <c r="U3821" s="9"/>
      <c r="V3821" s="12"/>
    </row>
    <row r="3822" spans="17:22">
      <c r="Q3822" s="9"/>
      <c r="R3822" s="9"/>
      <c r="S3822" s="9"/>
      <c r="T3822" s="9"/>
      <c r="U3822" s="9"/>
      <c r="V3822" s="12"/>
    </row>
    <row r="3823" spans="17:22">
      <c r="Q3823" s="9"/>
      <c r="R3823" s="9"/>
      <c r="S3823" s="9"/>
      <c r="T3823" s="9"/>
      <c r="U3823" s="9"/>
      <c r="V3823" s="12"/>
    </row>
    <row r="3824" spans="17:22">
      <c r="Q3824" s="9"/>
      <c r="R3824" s="9"/>
      <c r="S3824" s="9"/>
      <c r="T3824" s="9"/>
      <c r="U3824" s="9"/>
      <c r="V3824" s="12"/>
    </row>
    <row r="3825" spans="17:22">
      <c r="Q3825" s="9"/>
      <c r="R3825" s="9"/>
      <c r="S3825" s="9"/>
      <c r="T3825" s="9"/>
      <c r="U3825" s="9"/>
      <c r="V3825" s="12"/>
    </row>
    <row r="3826" spans="17:22">
      <c r="Q3826" s="9"/>
      <c r="R3826" s="9"/>
      <c r="S3826" s="9"/>
      <c r="T3826" s="9"/>
      <c r="U3826" s="9"/>
      <c r="V3826" s="12"/>
    </row>
    <row r="3827" spans="17:22">
      <c r="Q3827" s="9"/>
      <c r="R3827" s="9"/>
      <c r="S3827" s="9"/>
      <c r="T3827" s="9"/>
      <c r="U3827" s="9"/>
      <c r="V3827" s="12"/>
    </row>
    <row r="3828" spans="17:22">
      <c r="Q3828" s="9"/>
      <c r="R3828" s="9"/>
      <c r="S3828" s="9"/>
      <c r="T3828" s="9"/>
      <c r="U3828" s="9"/>
      <c r="V3828" s="12"/>
    </row>
    <row r="3829" spans="17:22">
      <c r="Q3829" s="9"/>
      <c r="R3829" s="9"/>
      <c r="S3829" s="9"/>
      <c r="T3829" s="9"/>
      <c r="U3829" s="9"/>
      <c r="V3829" s="12"/>
    </row>
    <row r="3830" spans="17:22">
      <c r="Q3830" s="9"/>
      <c r="R3830" s="9"/>
      <c r="S3830" s="9"/>
      <c r="T3830" s="9"/>
      <c r="U3830" s="9"/>
      <c r="V3830" s="12"/>
    </row>
    <row r="3831" spans="17:22">
      <c r="Q3831" s="9"/>
      <c r="R3831" s="9"/>
      <c r="S3831" s="9"/>
      <c r="T3831" s="9"/>
      <c r="U3831" s="9"/>
      <c r="V3831" s="12"/>
    </row>
    <row r="3832" spans="17:22">
      <c r="Q3832" s="9"/>
      <c r="R3832" s="9"/>
      <c r="S3832" s="9"/>
      <c r="T3832" s="9"/>
      <c r="U3832" s="9"/>
      <c r="V3832" s="12"/>
    </row>
    <row r="3833" spans="17:22">
      <c r="Q3833" s="9"/>
      <c r="R3833" s="9"/>
      <c r="S3833" s="9"/>
      <c r="T3833" s="9"/>
      <c r="U3833" s="9"/>
      <c r="V3833" s="12"/>
    </row>
    <row r="3834" spans="17:22">
      <c r="Q3834" s="9"/>
      <c r="R3834" s="9"/>
      <c r="S3834" s="9"/>
      <c r="T3834" s="9"/>
      <c r="U3834" s="9"/>
      <c r="V3834" s="12"/>
    </row>
    <row r="3835" spans="17:22">
      <c r="Q3835" s="9"/>
      <c r="R3835" s="9"/>
      <c r="S3835" s="9"/>
      <c r="T3835" s="9"/>
      <c r="U3835" s="9"/>
      <c r="V3835" s="12"/>
    </row>
    <row r="3836" spans="17:22">
      <c r="Q3836" s="9"/>
      <c r="R3836" s="9"/>
      <c r="S3836" s="9"/>
      <c r="T3836" s="9"/>
      <c r="U3836" s="9"/>
      <c r="V3836" s="12"/>
    </row>
    <row r="3837" spans="17:22">
      <c r="Q3837" s="9"/>
      <c r="R3837" s="9"/>
      <c r="S3837" s="9"/>
      <c r="T3837" s="9"/>
      <c r="U3837" s="9"/>
      <c r="V3837" s="12"/>
    </row>
    <row r="3838" spans="17:22">
      <c r="Q3838" s="9"/>
      <c r="R3838" s="9"/>
      <c r="S3838" s="9"/>
      <c r="T3838" s="9"/>
      <c r="U3838" s="9"/>
      <c r="V3838" s="12"/>
    </row>
    <row r="3839" spans="17:22">
      <c r="Q3839" s="9"/>
      <c r="R3839" s="9"/>
      <c r="S3839" s="9"/>
      <c r="T3839" s="9"/>
      <c r="U3839" s="9"/>
      <c r="V3839" s="12"/>
    </row>
    <row r="3840" spans="17:22">
      <c r="Q3840" s="9"/>
      <c r="R3840" s="9"/>
      <c r="S3840" s="9"/>
      <c r="T3840" s="9"/>
      <c r="U3840" s="9"/>
      <c r="V3840" s="12"/>
    </row>
    <row r="3841" spans="17:22">
      <c r="Q3841" s="9"/>
      <c r="R3841" s="9"/>
      <c r="S3841" s="9"/>
      <c r="T3841" s="9"/>
      <c r="U3841" s="9"/>
      <c r="V3841" s="12"/>
    </row>
    <row r="3842" spans="17:22">
      <c r="Q3842" s="9"/>
      <c r="R3842" s="9"/>
      <c r="S3842" s="9"/>
      <c r="T3842" s="9"/>
      <c r="U3842" s="9"/>
      <c r="V3842" s="12"/>
    </row>
    <row r="3843" spans="17:22">
      <c r="Q3843" s="9"/>
      <c r="R3843" s="9"/>
      <c r="S3843" s="9"/>
      <c r="T3843" s="9"/>
      <c r="U3843" s="9"/>
      <c r="V3843" s="12"/>
    </row>
    <row r="3844" spans="17:22">
      <c r="Q3844" s="9"/>
      <c r="R3844" s="9"/>
      <c r="S3844" s="9"/>
      <c r="T3844" s="9"/>
      <c r="U3844" s="9"/>
      <c r="V3844" s="12"/>
    </row>
    <row r="3845" spans="17:22">
      <c r="Q3845" s="9"/>
      <c r="R3845" s="9"/>
      <c r="S3845" s="9"/>
      <c r="T3845" s="9"/>
      <c r="U3845" s="9"/>
      <c r="V3845" s="12"/>
    </row>
    <row r="3846" spans="17:22">
      <c r="Q3846" s="9"/>
      <c r="R3846" s="9"/>
      <c r="S3846" s="9"/>
      <c r="T3846" s="9"/>
      <c r="U3846" s="9"/>
      <c r="V3846" s="12"/>
    </row>
    <row r="3847" spans="17:22">
      <c r="Q3847" s="9"/>
      <c r="R3847" s="9"/>
      <c r="S3847" s="9"/>
      <c r="T3847" s="9"/>
      <c r="U3847" s="9"/>
      <c r="V3847" s="12"/>
    </row>
    <row r="3848" spans="17:22">
      <c r="Q3848" s="9"/>
      <c r="R3848" s="9"/>
      <c r="S3848" s="9"/>
      <c r="T3848" s="9"/>
      <c r="U3848" s="9"/>
      <c r="V3848" s="12"/>
    </row>
    <row r="3849" spans="17:22">
      <c r="Q3849" s="9"/>
      <c r="R3849" s="9"/>
      <c r="S3849" s="9"/>
      <c r="T3849" s="9"/>
      <c r="U3849" s="9"/>
      <c r="V3849" s="12"/>
    </row>
    <row r="3850" spans="17:22">
      <c r="Q3850" s="9"/>
      <c r="R3850" s="9"/>
      <c r="S3850" s="9"/>
      <c r="T3850" s="9"/>
      <c r="U3850" s="9"/>
      <c r="V3850" s="12"/>
    </row>
    <row r="3851" spans="17:22">
      <c r="Q3851" s="9"/>
      <c r="R3851" s="9"/>
      <c r="S3851" s="9"/>
      <c r="T3851" s="9"/>
      <c r="U3851" s="9"/>
      <c r="V3851" s="12"/>
    </row>
    <row r="3852" spans="17:22">
      <c r="Q3852" s="9"/>
      <c r="R3852" s="9"/>
      <c r="S3852" s="9"/>
      <c r="T3852" s="9"/>
      <c r="U3852" s="9"/>
      <c r="V3852" s="12"/>
    </row>
    <row r="3853" spans="17:22">
      <c r="Q3853" s="9"/>
      <c r="R3853" s="9"/>
      <c r="S3853" s="9"/>
      <c r="T3853" s="9"/>
      <c r="U3853" s="9"/>
      <c r="V3853" s="12"/>
    </row>
    <row r="3854" spans="17:22">
      <c r="Q3854" s="9"/>
      <c r="R3854" s="9"/>
      <c r="S3854" s="9"/>
      <c r="T3854" s="9"/>
      <c r="U3854" s="9"/>
      <c r="V3854" s="12"/>
    </row>
    <row r="3855" spans="17:22">
      <c r="Q3855" s="9"/>
      <c r="R3855" s="9"/>
      <c r="S3855" s="9"/>
      <c r="T3855" s="9"/>
      <c r="U3855" s="9"/>
      <c r="V3855" s="12"/>
    </row>
    <row r="3856" spans="17:22">
      <c r="Q3856" s="9"/>
      <c r="R3856" s="9"/>
      <c r="S3856" s="9"/>
      <c r="T3856" s="9"/>
      <c r="U3856" s="9"/>
      <c r="V3856" s="12"/>
    </row>
    <row r="3857" spans="17:22">
      <c r="Q3857" s="9"/>
      <c r="R3857" s="9"/>
      <c r="S3857" s="9"/>
      <c r="T3857" s="9"/>
      <c r="U3857" s="9"/>
      <c r="V3857" s="12"/>
    </row>
    <row r="3858" spans="17:22">
      <c r="Q3858" s="9"/>
      <c r="R3858" s="9"/>
      <c r="S3858" s="9"/>
      <c r="T3858" s="9"/>
      <c r="U3858" s="9"/>
      <c r="V3858" s="12"/>
    </row>
    <row r="3859" spans="17:22">
      <c r="Q3859" s="9"/>
      <c r="R3859" s="9"/>
      <c r="S3859" s="9"/>
      <c r="T3859" s="9"/>
      <c r="U3859" s="9"/>
      <c r="V3859" s="12"/>
    </row>
    <row r="3860" spans="17:22">
      <c r="Q3860" s="9"/>
      <c r="R3860" s="9"/>
      <c r="S3860" s="9"/>
      <c r="T3860" s="9"/>
      <c r="U3860" s="9"/>
      <c r="V3860" s="12"/>
    </row>
    <row r="3861" spans="17:22">
      <c r="Q3861" s="9"/>
      <c r="R3861" s="9"/>
      <c r="S3861" s="9"/>
      <c r="T3861" s="9"/>
      <c r="U3861" s="9"/>
      <c r="V3861" s="12"/>
    </row>
    <row r="3862" spans="17:22">
      <c r="Q3862" s="9"/>
      <c r="R3862" s="9"/>
      <c r="S3862" s="9"/>
      <c r="T3862" s="9"/>
      <c r="U3862" s="9"/>
      <c r="V3862" s="12"/>
    </row>
    <row r="3863" spans="17:22">
      <c r="Q3863" s="9"/>
      <c r="R3863" s="9"/>
      <c r="S3863" s="9"/>
      <c r="T3863" s="9"/>
      <c r="U3863" s="9"/>
      <c r="V3863" s="12"/>
    </row>
    <row r="3864" spans="17:22">
      <c r="Q3864" s="9"/>
      <c r="R3864" s="9"/>
      <c r="S3864" s="9"/>
      <c r="T3864" s="9"/>
      <c r="U3864" s="9"/>
      <c r="V3864" s="12"/>
    </row>
    <row r="3865" spans="17:22">
      <c r="Q3865" s="9"/>
      <c r="R3865" s="9"/>
      <c r="S3865" s="9"/>
      <c r="T3865" s="9"/>
      <c r="U3865" s="9"/>
      <c r="V3865" s="12"/>
    </row>
    <row r="3866" spans="17:22">
      <c r="Q3866" s="9"/>
      <c r="R3866" s="9"/>
      <c r="S3866" s="9"/>
      <c r="T3866" s="9"/>
      <c r="U3866" s="9"/>
      <c r="V3866" s="12"/>
    </row>
    <row r="3867" spans="17:22">
      <c r="Q3867" s="9"/>
      <c r="R3867" s="9"/>
      <c r="S3867" s="9"/>
      <c r="T3867" s="9"/>
      <c r="U3867" s="9"/>
      <c r="V3867" s="12"/>
    </row>
    <row r="3868" spans="17:22">
      <c r="Q3868" s="9"/>
      <c r="R3868" s="9"/>
      <c r="S3868" s="9"/>
      <c r="T3868" s="9"/>
      <c r="U3868" s="9"/>
      <c r="V3868" s="12"/>
    </row>
    <row r="3869" spans="17:22">
      <c r="Q3869" s="9"/>
      <c r="R3869" s="9"/>
      <c r="S3869" s="9"/>
      <c r="T3869" s="9"/>
      <c r="U3869" s="9"/>
      <c r="V3869" s="12"/>
    </row>
    <row r="3870" spans="17:22">
      <c r="Q3870" s="9"/>
      <c r="R3870" s="9"/>
      <c r="S3870" s="9"/>
      <c r="T3870" s="9"/>
      <c r="U3870" s="9"/>
      <c r="V3870" s="12"/>
    </row>
    <row r="3871" spans="17:22">
      <c r="Q3871" s="9"/>
      <c r="R3871" s="9"/>
      <c r="S3871" s="9"/>
      <c r="T3871" s="9"/>
      <c r="U3871" s="9"/>
      <c r="V3871" s="12"/>
    </row>
    <row r="3872" spans="17:22">
      <c r="Q3872" s="9"/>
      <c r="R3872" s="9"/>
      <c r="S3872" s="9"/>
      <c r="T3872" s="9"/>
      <c r="U3872" s="9"/>
      <c r="V3872" s="12"/>
    </row>
    <row r="3873" spans="17:22">
      <c r="Q3873" s="9"/>
      <c r="R3873" s="9"/>
      <c r="S3873" s="9"/>
      <c r="T3873" s="9"/>
      <c r="U3873" s="9"/>
      <c r="V3873" s="12"/>
    </row>
    <row r="3874" spans="17:22">
      <c r="Q3874" s="9"/>
      <c r="R3874" s="9"/>
      <c r="S3874" s="9"/>
      <c r="T3874" s="9"/>
      <c r="U3874" s="9"/>
      <c r="V3874" s="12"/>
    </row>
    <row r="3875" spans="17:22">
      <c r="Q3875" s="9"/>
      <c r="R3875" s="9"/>
      <c r="S3875" s="9"/>
      <c r="T3875" s="9"/>
      <c r="U3875" s="9"/>
      <c r="V3875" s="12"/>
    </row>
    <row r="3876" spans="17:22">
      <c r="Q3876" s="9"/>
      <c r="R3876" s="9"/>
      <c r="S3876" s="9"/>
      <c r="T3876" s="9"/>
      <c r="U3876" s="9"/>
      <c r="V3876" s="12"/>
    </row>
    <row r="3877" spans="17:22">
      <c r="Q3877" s="9"/>
      <c r="R3877" s="9"/>
      <c r="S3877" s="9"/>
      <c r="T3877" s="9"/>
      <c r="U3877" s="9"/>
      <c r="V3877" s="12"/>
    </row>
    <row r="3878" spans="17:22">
      <c r="Q3878" s="9"/>
      <c r="R3878" s="9"/>
      <c r="S3878" s="9"/>
      <c r="T3878" s="9"/>
      <c r="U3878" s="9"/>
      <c r="V3878" s="12"/>
    </row>
    <row r="3879" spans="17:22">
      <c r="Q3879" s="9"/>
      <c r="R3879" s="9"/>
      <c r="S3879" s="9"/>
      <c r="T3879" s="9"/>
      <c r="U3879" s="9"/>
      <c r="V3879" s="12"/>
    </row>
    <row r="3880" spans="17:22">
      <c r="Q3880" s="9"/>
      <c r="R3880" s="9"/>
      <c r="S3880" s="9"/>
      <c r="T3880" s="9"/>
      <c r="U3880" s="9"/>
      <c r="V3880" s="12"/>
    </row>
    <row r="3881" spans="17:22">
      <c r="Q3881" s="9"/>
      <c r="R3881" s="9"/>
      <c r="S3881" s="9"/>
      <c r="T3881" s="9"/>
      <c r="U3881" s="9"/>
      <c r="V3881" s="12"/>
    </row>
    <row r="3882" spans="17:22">
      <c r="Q3882" s="9"/>
      <c r="R3882" s="9"/>
      <c r="S3882" s="9"/>
      <c r="T3882" s="9"/>
      <c r="U3882" s="9"/>
      <c r="V3882" s="12"/>
    </row>
    <row r="3883" spans="17:22">
      <c r="Q3883" s="9"/>
      <c r="R3883" s="9"/>
      <c r="S3883" s="9"/>
      <c r="T3883" s="9"/>
      <c r="U3883" s="9"/>
      <c r="V3883" s="12"/>
    </row>
    <row r="3884" spans="17:22">
      <c r="Q3884" s="9"/>
      <c r="R3884" s="9"/>
      <c r="S3884" s="9"/>
      <c r="T3884" s="9"/>
      <c r="U3884" s="9"/>
      <c r="V3884" s="12"/>
    </row>
    <row r="3885" spans="17:22">
      <c r="Q3885" s="9"/>
      <c r="R3885" s="9"/>
      <c r="S3885" s="9"/>
      <c r="T3885" s="9"/>
      <c r="U3885" s="9"/>
      <c r="V3885" s="12"/>
    </row>
    <row r="3886" spans="17:22">
      <c r="Q3886" s="9"/>
      <c r="R3886" s="9"/>
      <c r="S3886" s="9"/>
      <c r="T3886" s="9"/>
      <c r="U3886" s="9"/>
      <c r="V3886" s="12"/>
    </row>
    <row r="3887" spans="17:22">
      <c r="Q3887" s="9"/>
      <c r="R3887" s="9"/>
      <c r="S3887" s="9"/>
      <c r="T3887" s="9"/>
      <c r="U3887" s="9"/>
      <c r="V3887" s="12"/>
    </row>
    <row r="3888" spans="17:22">
      <c r="Q3888" s="9"/>
      <c r="R3888" s="9"/>
      <c r="S3888" s="9"/>
      <c r="T3888" s="9"/>
      <c r="U3888" s="9"/>
      <c r="V3888" s="12"/>
    </row>
    <row r="3889" spans="17:22">
      <c r="Q3889" s="9"/>
      <c r="R3889" s="9"/>
      <c r="S3889" s="9"/>
      <c r="T3889" s="9"/>
      <c r="U3889" s="9"/>
      <c r="V3889" s="12"/>
    </row>
    <row r="3890" spans="17:22">
      <c r="Q3890" s="9"/>
      <c r="R3890" s="9"/>
      <c r="S3890" s="9"/>
      <c r="T3890" s="9"/>
      <c r="U3890" s="9"/>
      <c r="V3890" s="12"/>
    </row>
    <row r="3891" spans="17:22">
      <c r="Q3891" s="9"/>
      <c r="R3891" s="9"/>
      <c r="S3891" s="9"/>
      <c r="T3891" s="9"/>
      <c r="U3891" s="9"/>
      <c r="V3891" s="12"/>
    </row>
    <row r="3892" spans="17:22">
      <c r="Q3892" s="9"/>
      <c r="R3892" s="9"/>
      <c r="S3892" s="9"/>
      <c r="T3892" s="9"/>
      <c r="U3892" s="9"/>
      <c r="V3892" s="12"/>
    </row>
    <row r="3893" spans="17:22">
      <c r="Q3893" s="9"/>
      <c r="R3893" s="9"/>
      <c r="S3893" s="9"/>
      <c r="T3893" s="9"/>
      <c r="U3893" s="9"/>
      <c r="V3893" s="12"/>
    </row>
    <row r="3894" spans="17:22">
      <c r="Q3894" s="9"/>
      <c r="R3894" s="9"/>
      <c r="S3894" s="9"/>
      <c r="T3894" s="9"/>
      <c r="U3894" s="9"/>
      <c r="V3894" s="12"/>
    </row>
    <row r="3895" spans="17:22">
      <c r="Q3895" s="9"/>
      <c r="R3895" s="9"/>
      <c r="S3895" s="9"/>
      <c r="T3895" s="9"/>
      <c r="U3895" s="9"/>
      <c r="V3895" s="12"/>
    </row>
    <row r="3896" spans="17:22">
      <c r="Q3896" s="9"/>
      <c r="R3896" s="9"/>
      <c r="S3896" s="9"/>
      <c r="T3896" s="9"/>
      <c r="U3896" s="9"/>
      <c r="V3896" s="12"/>
    </row>
    <row r="3897" spans="17:22">
      <c r="Q3897" s="9"/>
      <c r="R3897" s="9"/>
      <c r="S3897" s="9"/>
      <c r="T3897" s="9"/>
      <c r="U3897" s="9"/>
      <c r="V3897" s="12"/>
    </row>
    <row r="3898" spans="17:22">
      <c r="Q3898" s="9"/>
      <c r="R3898" s="9"/>
      <c r="S3898" s="9"/>
      <c r="T3898" s="9"/>
      <c r="U3898" s="9"/>
      <c r="V3898" s="12"/>
    </row>
    <row r="3899" spans="17:22">
      <c r="Q3899" s="9"/>
      <c r="R3899" s="9"/>
      <c r="S3899" s="9"/>
      <c r="T3899" s="9"/>
      <c r="U3899" s="9"/>
      <c r="V3899" s="12"/>
    </row>
    <row r="3900" spans="17:22">
      <c r="Q3900" s="9"/>
      <c r="R3900" s="9"/>
      <c r="S3900" s="9"/>
      <c r="T3900" s="9"/>
      <c r="U3900" s="9"/>
      <c r="V3900" s="12"/>
    </row>
    <row r="3901" spans="17:22">
      <c r="Q3901" s="9"/>
      <c r="R3901" s="9"/>
      <c r="S3901" s="9"/>
      <c r="T3901" s="9"/>
      <c r="U3901" s="9"/>
      <c r="V3901" s="12"/>
    </row>
    <row r="3902" spans="17:22">
      <c r="Q3902" s="9"/>
      <c r="R3902" s="9"/>
      <c r="S3902" s="9"/>
      <c r="T3902" s="9"/>
      <c r="U3902" s="9"/>
      <c r="V3902" s="12"/>
    </row>
    <row r="3903" spans="17:22">
      <c r="Q3903" s="9"/>
      <c r="R3903" s="9"/>
      <c r="S3903" s="9"/>
      <c r="T3903" s="9"/>
      <c r="U3903" s="9"/>
      <c r="V3903" s="12"/>
    </row>
    <row r="3904" spans="17:22">
      <c r="Q3904" s="9"/>
      <c r="R3904" s="9"/>
      <c r="S3904" s="9"/>
      <c r="T3904" s="9"/>
      <c r="U3904" s="9"/>
      <c r="V3904" s="12"/>
    </row>
    <row r="3905" spans="17:22">
      <c r="Q3905" s="9"/>
      <c r="R3905" s="9"/>
      <c r="S3905" s="9"/>
      <c r="T3905" s="9"/>
      <c r="U3905" s="9"/>
      <c r="V3905" s="12"/>
    </row>
    <row r="3906" spans="17:22">
      <c r="Q3906" s="9"/>
      <c r="R3906" s="9"/>
      <c r="S3906" s="9"/>
      <c r="T3906" s="9"/>
      <c r="U3906" s="9"/>
      <c r="V3906" s="12"/>
    </row>
    <row r="3907" spans="17:22">
      <c r="Q3907" s="9"/>
      <c r="R3907" s="9"/>
      <c r="S3907" s="9"/>
      <c r="T3907" s="9"/>
      <c r="U3907" s="9"/>
      <c r="V3907" s="12"/>
    </row>
    <row r="3908" spans="17:22">
      <c r="Q3908" s="9"/>
      <c r="R3908" s="9"/>
      <c r="S3908" s="9"/>
      <c r="T3908" s="9"/>
      <c r="U3908" s="9"/>
      <c r="V3908" s="12"/>
    </row>
    <row r="3909" spans="17:22">
      <c r="Q3909" s="9"/>
      <c r="R3909" s="9"/>
      <c r="S3909" s="9"/>
      <c r="T3909" s="9"/>
      <c r="U3909" s="9"/>
      <c r="V3909" s="12"/>
    </row>
    <row r="3910" spans="17:22">
      <c r="Q3910" s="9"/>
      <c r="R3910" s="9"/>
      <c r="S3910" s="9"/>
      <c r="T3910" s="9"/>
      <c r="U3910" s="9"/>
      <c r="V3910" s="12"/>
    </row>
    <row r="3911" spans="17:22">
      <c r="Q3911" s="9"/>
      <c r="R3911" s="9"/>
      <c r="S3911" s="9"/>
      <c r="T3911" s="9"/>
      <c r="U3911" s="9"/>
      <c r="V3911" s="12"/>
    </row>
    <row r="3912" spans="17:22">
      <c r="Q3912" s="9"/>
      <c r="R3912" s="9"/>
      <c r="S3912" s="9"/>
      <c r="T3912" s="9"/>
      <c r="U3912" s="9"/>
      <c r="V3912" s="12"/>
    </row>
    <row r="3913" spans="17:22">
      <c r="Q3913" s="9"/>
      <c r="R3913" s="9"/>
      <c r="S3913" s="9"/>
      <c r="T3913" s="9"/>
      <c r="U3913" s="9"/>
      <c r="V3913" s="12"/>
    </row>
    <row r="3914" spans="17:22">
      <c r="Q3914" s="9"/>
      <c r="R3914" s="9"/>
      <c r="S3914" s="9"/>
      <c r="T3914" s="9"/>
      <c r="U3914" s="9"/>
      <c r="V3914" s="12"/>
    </row>
    <row r="3915" spans="17:22">
      <c r="Q3915" s="9"/>
      <c r="R3915" s="9"/>
      <c r="S3915" s="9"/>
      <c r="T3915" s="9"/>
      <c r="U3915" s="9"/>
      <c r="V3915" s="12"/>
    </row>
    <row r="3916" spans="17:22">
      <c r="Q3916" s="9"/>
      <c r="R3916" s="9"/>
      <c r="S3916" s="9"/>
      <c r="T3916" s="9"/>
      <c r="U3916" s="9"/>
      <c r="V3916" s="12"/>
    </row>
    <row r="3917" spans="17:22">
      <c r="Q3917" s="9"/>
      <c r="R3917" s="9"/>
      <c r="S3917" s="9"/>
      <c r="T3917" s="9"/>
      <c r="U3917" s="9"/>
      <c r="V3917" s="12"/>
    </row>
    <row r="3918" spans="17:22">
      <c r="Q3918" s="9"/>
      <c r="R3918" s="9"/>
      <c r="S3918" s="9"/>
      <c r="T3918" s="9"/>
      <c r="U3918" s="9"/>
      <c r="V3918" s="12"/>
    </row>
    <row r="3919" spans="17:22">
      <c r="Q3919" s="9"/>
      <c r="R3919" s="9"/>
      <c r="S3919" s="9"/>
      <c r="T3919" s="9"/>
      <c r="U3919" s="9"/>
      <c r="V3919" s="12"/>
    </row>
    <row r="3920" spans="17:22">
      <c r="Q3920" s="9"/>
      <c r="R3920" s="9"/>
      <c r="S3920" s="9"/>
      <c r="T3920" s="9"/>
      <c r="U3920" s="9"/>
      <c r="V3920" s="12"/>
    </row>
    <row r="3921" spans="17:22">
      <c r="Q3921" s="9"/>
      <c r="R3921" s="9"/>
      <c r="S3921" s="9"/>
      <c r="T3921" s="9"/>
      <c r="U3921" s="9"/>
      <c r="V3921" s="12"/>
    </row>
    <row r="3922" spans="17:22">
      <c r="Q3922" s="9"/>
      <c r="R3922" s="9"/>
      <c r="S3922" s="9"/>
      <c r="T3922" s="9"/>
      <c r="U3922" s="9"/>
      <c r="V3922" s="12"/>
    </row>
    <row r="3923" spans="17:22">
      <c r="Q3923" s="9"/>
      <c r="R3923" s="9"/>
      <c r="S3923" s="9"/>
      <c r="T3923" s="9"/>
      <c r="U3923" s="9"/>
      <c r="V3923" s="12"/>
    </row>
    <row r="3924" spans="17:22">
      <c r="Q3924" s="9"/>
      <c r="R3924" s="9"/>
      <c r="S3924" s="9"/>
      <c r="T3924" s="9"/>
      <c r="U3924" s="9"/>
      <c r="V3924" s="12"/>
    </row>
    <row r="3925" spans="17:22">
      <c r="Q3925" s="9"/>
      <c r="R3925" s="9"/>
      <c r="S3925" s="9"/>
      <c r="T3925" s="9"/>
      <c r="U3925" s="9"/>
      <c r="V3925" s="12"/>
    </row>
    <row r="3926" spans="17:22">
      <c r="Q3926" s="9"/>
      <c r="R3926" s="9"/>
      <c r="S3926" s="9"/>
      <c r="T3926" s="9"/>
      <c r="U3926" s="9"/>
      <c r="V3926" s="12"/>
    </row>
    <row r="3927" spans="17:22">
      <c r="Q3927" s="9"/>
      <c r="R3927" s="9"/>
      <c r="S3927" s="9"/>
      <c r="T3927" s="9"/>
      <c r="U3927" s="9"/>
      <c r="V3927" s="12"/>
    </row>
    <row r="3928" spans="17:22">
      <c r="Q3928" s="9"/>
      <c r="R3928" s="9"/>
      <c r="S3928" s="9"/>
      <c r="T3928" s="9"/>
      <c r="U3928" s="9"/>
      <c r="V3928" s="12"/>
    </row>
    <row r="3929" spans="17:22">
      <c r="Q3929" s="9"/>
      <c r="R3929" s="9"/>
      <c r="S3929" s="9"/>
      <c r="T3929" s="9"/>
      <c r="U3929" s="9"/>
      <c r="V3929" s="12"/>
    </row>
    <row r="3930" spans="17:22">
      <c r="Q3930" s="9"/>
      <c r="R3930" s="9"/>
      <c r="S3930" s="9"/>
      <c r="T3930" s="9"/>
      <c r="U3930" s="9"/>
      <c r="V3930" s="12"/>
    </row>
    <row r="3931" spans="17:22">
      <c r="Q3931" s="9"/>
      <c r="R3931" s="9"/>
      <c r="S3931" s="9"/>
      <c r="T3931" s="9"/>
      <c r="U3931" s="9"/>
      <c r="V3931" s="12"/>
    </row>
    <row r="3932" spans="17:22">
      <c r="Q3932" s="9"/>
      <c r="R3932" s="9"/>
      <c r="S3932" s="9"/>
      <c r="T3932" s="9"/>
      <c r="U3932" s="9"/>
      <c r="V3932" s="12"/>
    </row>
    <row r="3933" spans="17:22">
      <c r="Q3933" s="9"/>
      <c r="R3933" s="9"/>
      <c r="S3933" s="9"/>
      <c r="T3933" s="9"/>
      <c r="U3933" s="9"/>
      <c r="V3933" s="12"/>
    </row>
    <row r="3934" spans="17:22">
      <c r="Q3934" s="9"/>
      <c r="R3934" s="9"/>
      <c r="S3934" s="9"/>
      <c r="T3934" s="9"/>
      <c r="U3934" s="9"/>
      <c r="V3934" s="12"/>
    </row>
    <row r="3935" spans="17:22">
      <c r="Q3935" s="9"/>
      <c r="R3935" s="9"/>
      <c r="S3935" s="9"/>
      <c r="T3935" s="9"/>
      <c r="U3935" s="9"/>
      <c r="V3935" s="12"/>
    </row>
    <row r="3936" spans="17:22">
      <c r="Q3936" s="9"/>
      <c r="R3936" s="9"/>
      <c r="S3936" s="9"/>
      <c r="T3936" s="9"/>
      <c r="U3936" s="9"/>
      <c r="V3936" s="12"/>
    </row>
    <row r="3937" spans="17:22">
      <c r="Q3937" s="9"/>
      <c r="R3937" s="9"/>
      <c r="S3937" s="9"/>
      <c r="T3937" s="9"/>
      <c r="U3937" s="9"/>
      <c r="V3937" s="12"/>
    </row>
    <row r="3938" spans="17:22">
      <c r="Q3938" s="9"/>
      <c r="R3938" s="9"/>
      <c r="S3938" s="9"/>
      <c r="T3938" s="9"/>
      <c r="U3938" s="9"/>
      <c r="V3938" s="12"/>
    </row>
    <row r="3939" spans="17:22">
      <c r="Q3939" s="9"/>
      <c r="R3939" s="9"/>
      <c r="S3939" s="9"/>
      <c r="T3939" s="9"/>
      <c r="U3939" s="9"/>
      <c r="V3939" s="12"/>
    </row>
    <row r="3940" spans="17:22">
      <c r="Q3940" s="9"/>
      <c r="R3940" s="9"/>
      <c r="S3940" s="9"/>
      <c r="T3940" s="9"/>
      <c r="U3940" s="9"/>
      <c r="V3940" s="12"/>
    </row>
    <row r="3941" spans="17:22">
      <c r="Q3941" s="9"/>
      <c r="R3941" s="9"/>
      <c r="S3941" s="9"/>
      <c r="T3941" s="9"/>
      <c r="U3941" s="9"/>
      <c r="V3941" s="12"/>
    </row>
    <row r="3942" spans="17:22">
      <c r="Q3942" s="9"/>
      <c r="R3942" s="9"/>
      <c r="S3942" s="9"/>
      <c r="T3942" s="9"/>
      <c r="U3942" s="9"/>
      <c r="V3942" s="12"/>
    </row>
    <row r="3943" spans="17:22">
      <c r="Q3943" s="9"/>
      <c r="R3943" s="9"/>
      <c r="S3943" s="9"/>
      <c r="T3943" s="9"/>
      <c r="U3943" s="9"/>
      <c r="V3943" s="12"/>
    </row>
    <row r="3944" spans="17:22">
      <c r="Q3944" s="9"/>
      <c r="R3944" s="9"/>
      <c r="S3944" s="9"/>
      <c r="T3944" s="9"/>
      <c r="U3944" s="9"/>
      <c r="V3944" s="12"/>
    </row>
    <row r="3945" spans="17:22">
      <c r="Q3945" s="9"/>
      <c r="R3945" s="9"/>
      <c r="S3945" s="9"/>
      <c r="T3945" s="9"/>
      <c r="U3945" s="9"/>
      <c r="V3945" s="12"/>
    </row>
    <row r="3946" spans="17:22">
      <c r="Q3946" s="9"/>
      <c r="R3946" s="9"/>
      <c r="S3946" s="9"/>
      <c r="T3946" s="9"/>
      <c r="U3946" s="9"/>
      <c r="V3946" s="12"/>
    </row>
    <row r="3947" spans="17:22">
      <c r="Q3947" s="9"/>
      <c r="R3947" s="9"/>
      <c r="S3947" s="9"/>
      <c r="T3947" s="9"/>
      <c r="U3947" s="9"/>
      <c r="V3947" s="12"/>
    </row>
    <row r="3948" spans="17:22">
      <c r="Q3948" s="9"/>
      <c r="R3948" s="9"/>
      <c r="S3948" s="9"/>
      <c r="T3948" s="9"/>
      <c r="U3948" s="9"/>
      <c r="V3948" s="12"/>
    </row>
    <row r="3949" spans="17:22">
      <c r="Q3949" s="9"/>
      <c r="R3949" s="9"/>
      <c r="S3949" s="9"/>
      <c r="T3949" s="9"/>
      <c r="U3949" s="9"/>
      <c r="V3949" s="12"/>
    </row>
    <row r="3950" spans="17:22">
      <c r="Q3950" s="9"/>
      <c r="R3950" s="9"/>
      <c r="S3950" s="9"/>
      <c r="T3950" s="9"/>
      <c r="U3950" s="9"/>
      <c r="V3950" s="12"/>
    </row>
    <row r="3951" spans="17:22">
      <c r="Q3951" s="9"/>
      <c r="R3951" s="9"/>
      <c r="S3951" s="9"/>
      <c r="T3951" s="9"/>
      <c r="U3951" s="9"/>
      <c r="V3951" s="12"/>
    </row>
    <row r="3952" spans="17:22">
      <c r="Q3952" s="9"/>
      <c r="R3952" s="9"/>
      <c r="S3952" s="9"/>
      <c r="T3952" s="9"/>
      <c r="U3952" s="9"/>
      <c r="V3952" s="12"/>
    </row>
    <row r="3953" spans="17:22">
      <c r="Q3953" s="9"/>
      <c r="R3953" s="9"/>
      <c r="S3953" s="9"/>
      <c r="T3953" s="9"/>
      <c r="U3953" s="9"/>
      <c r="V3953" s="12"/>
    </row>
    <row r="3954" spans="17:22">
      <c r="Q3954" s="9"/>
      <c r="R3954" s="9"/>
      <c r="S3954" s="9"/>
      <c r="T3954" s="9"/>
      <c r="U3954" s="9"/>
      <c r="V3954" s="12"/>
    </row>
    <row r="3955" spans="17:22">
      <c r="Q3955" s="9"/>
      <c r="R3955" s="9"/>
      <c r="S3955" s="9"/>
      <c r="T3955" s="9"/>
      <c r="U3955" s="9"/>
      <c r="V3955" s="12"/>
    </row>
    <row r="3956" spans="17:22">
      <c r="Q3956" s="9"/>
      <c r="R3956" s="9"/>
      <c r="S3956" s="9"/>
      <c r="T3956" s="9"/>
      <c r="U3956" s="9"/>
      <c r="V3956" s="12"/>
    </row>
    <row r="3957" spans="17:22">
      <c r="Q3957" s="9"/>
      <c r="R3957" s="9"/>
      <c r="S3957" s="9"/>
      <c r="T3957" s="9"/>
      <c r="U3957" s="9"/>
      <c r="V3957" s="12"/>
    </row>
    <row r="3958" spans="17:22">
      <c r="Q3958" s="9"/>
      <c r="R3958" s="9"/>
      <c r="S3958" s="9"/>
      <c r="T3958" s="9"/>
      <c r="U3958" s="9"/>
      <c r="V3958" s="12"/>
    </row>
    <row r="3959" spans="17:22">
      <c r="Q3959" s="9"/>
      <c r="R3959" s="9"/>
      <c r="S3959" s="9"/>
      <c r="T3959" s="9"/>
      <c r="U3959" s="9"/>
      <c r="V3959" s="12"/>
    </row>
    <row r="3960" spans="17:22">
      <c r="Q3960" s="9"/>
      <c r="R3960" s="9"/>
      <c r="S3960" s="9"/>
      <c r="T3960" s="9"/>
      <c r="U3960" s="9"/>
      <c r="V3960" s="12"/>
    </row>
    <row r="3961" spans="17:22">
      <c r="Q3961" s="9"/>
      <c r="R3961" s="9"/>
      <c r="S3961" s="9"/>
      <c r="T3961" s="9"/>
      <c r="U3961" s="9"/>
      <c r="V3961" s="12"/>
    </row>
    <row r="3962" spans="17:22">
      <c r="Q3962" s="9"/>
      <c r="R3962" s="9"/>
      <c r="S3962" s="9"/>
      <c r="T3962" s="9"/>
      <c r="U3962" s="9"/>
      <c r="V3962" s="12"/>
    </row>
    <row r="3963" spans="17:22">
      <c r="Q3963" s="9"/>
      <c r="R3963" s="9"/>
      <c r="S3963" s="9"/>
      <c r="T3963" s="9"/>
      <c r="U3963" s="9"/>
      <c r="V3963" s="12"/>
    </row>
    <row r="3964" spans="17:22">
      <c r="Q3964" s="9"/>
      <c r="R3964" s="9"/>
      <c r="S3964" s="9"/>
      <c r="T3964" s="9"/>
      <c r="U3964" s="9"/>
      <c r="V3964" s="12"/>
    </row>
    <row r="3965" spans="17:22">
      <c r="Q3965" s="9"/>
      <c r="R3965" s="9"/>
      <c r="S3965" s="9"/>
      <c r="T3965" s="9"/>
      <c r="U3965" s="9"/>
      <c r="V3965" s="12"/>
    </row>
    <row r="3966" spans="17:22">
      <c r="Q3966" s="9"/>
      <c r="R3966" s="9"/>
      <c r="S3966" s="9"/>
      <c r="T3966" s="9"/>
      <c r="U3966" s="9"/>
      <c r="V3966" s="12"/>
    </row>
    <row r="3967" spans="17:22">
      <c r="Q3967" s="9"/>
      <c r="R3967" s="9"/>
      <c r="S3967" s="9"/>
      <c r="T3967" s="9"/>
      <c r="U3967" s="9"/>
      <c r="V3967" s="12"/>
    </row>
    <row r="3968" spans="17:22">
      <c r="Q3968" s="9"/>
      <c r="R3968" s="9"/>
      <c r="S3968" s="9"/>
      <c r="T3968" s="9"/>
      <c r="U3968" s="9"/>
      <c r="V3968" s="12"/>
    </row>
    <row r="3969" spans="17:22">
      <c r="Q3969" s="9"/>
      <c r="R3969" s="9"/>
      <c r="S3969" s="9"/>
      <c r="T3969" s="9"/>
      <c r="U3969" s="9"/>
      <c r="V3969" s="12"/>
    </row>
    <row r="3970" spans="17:22">
      <c r="Q3970" s="9"/>
      <c r="R3970" s="9"/>
      <c r="S3970" s="9"/>
      <c r="T3970" s="9"/>
      <c r="U3970" s="9"/>
      <c r="V3970" s="12"/>
    </row>
    <row r="3971" spans="17:22">
      <c r="Q3971" s="9"/>
      <c r="R3971" s="9"/>
      <c r="S3971" s="9"/>
      <c r="T3971" s="9"/>
      <c r="U3971" s="9"/>
      <c r="V3971" s="12"/>
    </row>
    <row r="3972" spans="17:22">
      <c r="Q3972" s="9"/>
      <c r="R3972" s="9"/>
      <c r="S3972" s="9"/>
      <c r="T3972" s="9"/>
      <c r="U3972" s="9"/>
      <c r="V3972" s="12"/>
    </row>
    <row r="3973" spans="17:22">
      <c r="Q3973" s="9"/>
      <c r="R3973" s="9"/>
      <c r="S3973" s="9"/>
      <c r="T3973" s="9"/>
      <c r="U3973" s="9"/>
      <c r="V3973" s="12"/>
    </row>
    <row r="3974" spans="17:22">
      <c r="Q3974" s="9"/>
      <c r="R3974" s="9"/>
      <c r="S3974" s="9"/>
      <c r="T3974" s="9"/>
      <c r="U3974" s="9"/>
      <c r="V3974" s="12"/>
    </row>
    <row r="3975" spans="17:22">
      <c r="Q3975" s="9"/>
      <c r="R3975" s="9"/>
      <c r="S3975" s="9"/>
      <c r="T3975" s="9"/>
      <c r="U3975" s="9"/>
      <c r="V3975" s="12"/>
    </row>
    <row r="3976" spans="17:22">
      <c r="Q3976" s="9"/>
      <c r="R3976" s="9"/>
      <c r="S3976" s="9"/>
      <c r="T3976" s="9"/>
      <c r="U3976" s="9"/>
      <c r="V3976" s="12"/>
    </row>
    <row r="3977" spans="17:22">
      <c r="Q3977" s="9"/>
      <c r="R3977" s="9"/>
      <c r="S3977" s="9"/>
      <c r="T3977" s="9"/>
      <c r="U3977" s="9"/>
      <c r="V3977" s="12"/>
    </row>
    <row r="3978" spans="17:22">
      <c r="Q3978" s="9"/>
      <c r="R3978" s="9"/>
      <c r="S3978" s="9"/>
      <c r="T3978" s="9"/>
      <c r="U3978" s="9"/>
      <c r="V3978" s="12"/>
    </row>
    <row r="3979" spans="17:22">
      <c r="Q3979" s="9"/>
      <c r="R3979" s="9"/>
      <c r="S3979" s="9"/>
      <c r="T3979" s="9"/>
      <c r="U3979" s="9"/>
      <c r="V3979" s="12"/>
    </row>
    <row r="3980" spans="17:22">
      <c r="Q3980" s="9"/>
      <c r="R3980" s="9"/>
      <c r="S3980" s="9"/>
      <c r="T3980" s="9"/>
      <c r="U3980" s="9"/>
      <c r="V3980" s="12"/>
    </row>
    <row r="3981" spans="17:22">
      <c r="Q3981" s="9"/>
      <c r="R3981" s="9"/>
      <c r="S3981" s="9"/>
      <c r="T3981" s="9"/>
      <c r="U3981" s="9"/>
      <c r="V3981" s="12"/>
    </row>
    <row r="3982" spans="17:22">
      <c r="Q3982" s="9"/>
      <c r="R3982" s="9"/>
      <c r="S3982" s="9"/>
      <c r="T3982" s="9"/>
      <c r="U3982" s="9"/>
      <c r="V3982" s="12"/>
    </row>
    <row r="3983" spans="17:22">
      <c r="Q3983" s="9"/>
      <c r="R3983" s="9"/>
      <c r="S3983" s="9"/>
      <c r="T3983" s="9"/>
      <c r="U3983" s="9"/>
      <c r="V3983" s="12"/>
    </row>
    <row r="3984" spans="17:22">
      <c r="Q3984" s="9"/>
      <c r="R3984" s="9"/>
      <c r="S3984" s="9"/>
      <c r="T3984" s="9"/>
      <c r="U3984" s="9"/>
      <c r="V3984" s="12"/>
    </row>
    <row r="3985" spans="17:22">
      <c r="Q3985" s="9"/>
      <c r="R3985" s="9"/>
      <c r="S3985" s="9"/>
      <c r="T3985" s="9"/>
      <c r="U3985" s="9"/>
      <c r="V3985" s="12"/>
    </row>
    <row r="3986" spans="17:22">
      <c r="Q3986" s="9"/>
      <c r="R3986" s="9"/>
      <c r="S3986" s="9"/>
      <c r="T3986" s="9"/>
      <c r="U3986" s="9"/>
      <c r="V3986" s="12"/>
    </row>
    <row r="3987" spans="17:22">
      <c r="Q3987" s="9"/>
      <c r="R3987" s="9"/>
      <c r="S3987" s="9"/>
      <c r="T3987" s="9"/>
      <c r="U3987" s="9"/>
      <c r="V3987" s="12"/>
    </row>
    <row r="3988" spans="17:22">
      <c r="Q3988" s="9"/>
      <c r="R3988" s="9"/>
      <c r="S3988" s="9"/>
      <c r="T3988" s="9"/>
      <c r="U3988" s="9"/>
      <c r="V3988" s="12"/>
    </row>
    <row r="3989" spans="17:22">
      <c r="Q3989" s="9"/>
      <c r="R3989" s="9"/>
      <c r="S3989" s="9"/>
      <c r="T3989" s="9"/>
      <c r="U3989" s="9"/>
      <c r="V3989" s="12"/>
    </row>
    <row r="3990" spans="17:22">
      <c r="Q3990" s="9"/>
      <c r="R3990" s="9"/>
      <c r="S3990" s="9"/>
      <c r="T3990" s="9"/>
      <c r="U3990" s="9"/>
      <c r="V3990" s="12"/>
    </row>
    <row r="3991" spans="17:22">
      <c r="Q3991" s="9"/>
      <c r="R3991" s="9"/>
      <c r="S3991" s="9"/>
      <c r="T3991" s="9"/>
      <c r="U3991" s="9"/>
      <c r="V3991" s="12"/>
    </row>
    <row r="3992" spans="17:22">
      <c r="Q3992" s="9"/>
      <c r="R3992" s="9"/>
      <c r="S3992" s="9"/>
      <c r="T3992" s="9"/>
      <c r="U3992" s="9"/>
      <c r="V3992" s="12"/>
    </row>
    <row r="3993" spans="17:22">
      <c r="Q3993" s="9"/>
      <c r="R3993" s="9"/>
      <c r="S3993" s="9"/>
      <c r="T3993" s="9"/>
      <c r="U3993" s="9"/>
      <c r="V3993" s="12"/>
    </row>
    <row r="3994" spans="17:22">
      <c r="Q3994" s="9"/>
      <c r="R3994" s="9"/>
      <c r="S3994" s="9"/>
      <c r="T3994" s="9"/>
      <c r="U3994" s="9"/>
      <c r="V3994" s="12"/>
    </row>
    <row r="3995" spans="17:22">
      <c r="Q3995" s="9"/>
      <c r="R3995" s="9"/>
      <c r="S3995" s="9"/>
      <c r="T3995" s="9"/>
      <c r="U3995" s="9"/>
      <c r="V3995" s="12"/>
    </row>
    <row r="3996" spans="17:22">
      <c r="Q3996" s="9"/>
      <c r="R3996" s="9"/>
      <c r="S3996" s="9"/>
      <c r="T3996" s="9"/>
      <c r="U3996" s="9"/>
      <c r="V3996" s="12"/>
    </row>
    <row r="3997" spans="17:22">
      <c r="Q3997" s="9"/>
      <c r="R3997" s="9"/>
      <c r="S3997" s="9"/>
      <c r="T3997" s="9"/>
      <c r="U3997" s="9"/>
      <c r="V3997" s="12"/>
    </row>
    <row r="3998" spans="17:22">
      <c r="Q3998" s="9"/>
      <c r="R3998" s="9"/>
      <c r="S3998" s="9"/>
      <c r="T3998" s="9"/>
      <c r="U3998" s="9"/>
      <c r="V3998" s="12"/>
    </row>
    <row r="3999" spans="17:22">
      <c r="Q3999" s="9"/>
      <c r="R3999" s="9"/>
      <c r="S3999" s="9"/>
      <c r="T3999" s="9"/>
      <c r="U3999" s="9"/>
      <c r="V3999" s="12"/>
    </row>
    <row r="4000" spans="17:22">
      <c r="Q4000" s="9"/>
      <c r="R4000" s="9"/>
      <c r="S4000" s="9"/>
      <c r="T4000" s="9"/>
      <c r="U4000" s="9"/>
      <c r="V4000" s="12"/>
    </row>
    <row r="4001" spans="17:22">
      <c r="Q4001" s="9"/>
      <c r="R4001" s="9"/>
      <c r="S4001" s="9"/>
      <c r="T4001" s="9"/>
      <c r="U4001" s="9"/>
      <c r="V4001" s="12"/>
    </row>
    <row r="4002" spans="17:22">
      <c r="Q4002" s="9"/>
      <c r="R4002" s="9"/>
      <c r="S4002" s="9"/>
      <c r="T4002" s="9"/>
      <c r="U4002" s="9"/>
      <c r="V4002" s="12"/>
    </row>
    <row r="4003" spans="17:22">
      <c r="Q4003" s="9"/>
      <c r="R4003" s="9"/>
      <c r="S4003" s="9"/>
      <c r="T4003" s="9"/>
      <c r="U4003" s="9"/>
      <c r="V4003" s="12"/>
    </row>
    <row r="4004" spans="17:22">
      <c r="Q4004" s="9"/>
      <c r="R4004" s="9"/>
      <c r="S4004" s="9"/>
      <c r="T4004" s="9"/>
      <c r="U4004" s="9"/>
      <c r="V4004" s="12"/>
    </row>
    <row r="4005" spans="17:22">
      <c r="Q4005" s="9"/>
      <c r="R4005" s="9"/>
      <c r="S4005" s="9"/>
      <c r="T4005" s="9"/>
      <c r="U4005" s="9"/>
      <c r="V4005" s="12"/>
    </row>
    <row r="4006" spans="17:22">
      <c r="Q4006" s="9"/>
      <c r="R4006" s="9"/>
      <c r="S4006" s="9"/>
      <c r="T4006" s="9"/>
      <c r="U4006" s="9"/>
      <c r="V4006" s="12"/>
    </row>
    <row r="4007" spans="17:22">
      <c r="Q4007" s="9"/>
      <c r="R4007" s="9"/>
      <c r="S4007" s="9"/>
      <c r="T4007" s="9"/>
      <c r="U4007" s="9"/>
      <c r="V4007" s="12"/>
    </row>
    <row r="4008" spans="17:22">
      <c r="Q4008" s="9"/>
      <c r="R4008" s="9"/>
      <c r="S4008" s="9"/>
      <c r="T4008" s="9"/>
      <c r="U4008" s="9"/>
      <c r="V4008" s="12"/>
    </row>
    <row r="4009" spans="17:22">
      <c r="Q4009" s="9"/>
      <c r="R4009" s="9"/>
      <c r="S4009" s="9"/>
      <c r="T4009" s="9"/>
      <c r="U4009" s="9"/>
      <c r="V4009" s="12"/>
    </row>
    <row r="4010" spans="17:22">
      <c r="Q4010" s="9"/>
      <c r="R4010" s="9"/>
      <c r="S4010" s="9"/>
      <c r="T4010" s="9"/>
      <c r="U4010" s="9"/>
      <c r="V4010" s="12"/>
    </row>
    <row r="4011" spans="17:22">
      <c r="Q4011" s="9"/>
      <c r="R4011" s="9"/>
      <c r="S4011" s="9"/>
      <c r="T4011" s="9"/>
      <c r="U4011" s="9"/>
      <c r="V4011" s="12"/>
    </row>
    <row r="4012" spans="17:22">
      <c r="Q4012" s="9"/>
      <c r="R4012" s="9"/>
      <c r="S4012" s="9"/>
      <c r="T4012" s="9"/>
      <c r="U4012" s="9"/>
      <c r="V4012" s="12"/>
    </row>
    <row r="4013" spans="17:22">
      <c r="Q4013" s="9"/>
      <c r="R4013" s="9"/>
      <c r="S4013" s="9"/>
      <c r="T4013" s="9"/>
      <c r="U4013" s="9"/>
      <c r="V4013" s="12"/>
    </row>
    <row r="4014" spans="17:22">
      <c r="Q4014" s="9"/>
      <c r="R4014" s="9"/>
      <c r="S4014" s="9"/>
      <c r="T4014" s="9"/>
      <c r="U4014" s="9"/>
      <c r="V4014" s="12"/>
    </row>
    <row r="4015" spans="17:22">
      <c r="Q4015" s="9"/>
      <c r="R4015" s="9"/>
      <c r="S4015" s="9"/>
      <c r="T4015" s="9"/>
      <c r="U4015" s="9"/>
      <c r="V4015" s="12"/>
    </row>
    <row r="4016" spans="17:22">
      <c r="Q4016" s="9"/>
      <c r="R4016" s="9"/>
      <c r="S4016" s="9"/>
      <c r="T4016" s="9"/>
      <c r="U4016" s="9"/>
      <c r="V4016" s="12"/>
    </row>
    <row r="4017" spans="17:22">
      <c r="Q4017" s="9"/>
      <c r="R4017" s="9"/>
      <c r="S4017" s="9"/>
      <c r="T4017" s="9"/>
      <c r="U4017" s="9"/>
      <c r="V4017" s="12"/>
    </row>
    <row r="4018" spans="17:22">
      <c r="Q4018" s="9"/>
      <c r="R4018" s="9"/>
      <c r="S4018" s="9"/>
      <c r="T4018" s="9"/>
      <c r="U4018" s="9"/>
      <c r="V4018" s="12"/>
    </row>
    <row r="4019" spans="17:22">
      <c r="Q4019" s="9"/>
      <c r="R4019" s="9"/>
      <c r="S4019" s="9"/>
      <c r="T4019" s="9"/>
      <c r="U4019" s="9"/>
      <c r="V4019" s="12"/>
    </row>
    <row r="4020" spans="17:22">
      <c r="Q4020" s="9"/>
      <c r="R4020" s="9"/>
      <c r="S4020" s="9"/>
      <c r="T4020" s="9"/>
      <c r="U4020" s="9"/>
      <c r="V4020" s="12"/>
    </row>
    <row r="4021" spans="17:22">
      <c r="Q4021" s="9"/>
      <c r="R4021" s="9"/>
      <c r="S4021" s="9"/>
      <c r="T4021" s="9"/>
      <c r="U4021" s="9"/>
      <c r="V4021" s="12"/>
    </row>
    <row r="4022" spans="17:22">
      <c r="Q4022" s="9"/>
      <c r="R4022" s="9"/>
      <c r="S4022" s="9"/>
      <c r="T4022" s="9"/>
      <c r="U4022" s="9"/>
      <c r="V4022" s="12"/>
    </row>
    <row r="4023" spans="17:22">
      <c r="Q4023" s="9"/>
      <c r="R4023" s="9"/>
      <c r="S4023" s="9"/>
      <c r="T4023" s="9"/>
      <c r="U4023" s="9"/>
      <c r="V4023" s="12"/>
    </row>
    <row r="4024" spans="17:22">
      <c r="Q4024" s="9"/>
      <c r="R4024" s="9"/>
      <c r="S4024" s="9"/>
      <c r="T4024" s="9"/>
      <c r="U4024" s="9"/>
      <c r="V4024" s="12"/>
    </row>
    <row r="4025" spans="17:22">
      <c r="Q4025" s="9"/>
      <c r="R4025" s="9"/>
      <c r="S4025" s="9"/>
      <c r="T4025" s="9"/>
      <c r="U4025" s="9"/>
      <c r="V4025" s="12"/>
    </row>
    <row r="4026" spans="17:22">
      <c r="Q4026" s="9"/>
      <c r="R4026" s="9"/>
      <c r="S4026" s="9"/>
      <c r="T4026" s="9"/>
      <c r="U4026" s="9"/>
      <c r="V4026" s="12"/>
    </row>
    <row r="4027" spans="17:22">
      <c r="Q4027" s="9"/>
      <c r="R4027" s="9"/>
      <c r="S4027" s="9"/>
      <c r="T4027" s="9"/>
      <c r="U4027" s="9"/>
      <c r="V4027" s="12"/>
    </row>
    <row r="4028" spans="17:22">
      <c r="Q4028" s="9"/>
      <c r="R4028" s="9"/>
      <c r="S4028" s="9"/>
      <c r="T4028" s="9"/>
      <c r="U4028" s="9"/>
      <c r="V4028" s="12"/>
    </row>
    <row r="4029" spans="17:22">
      <c r="Q4029" s="9"/>
      <c r="R4029" s="9"/>
      <c r="S4029" s="9"/>
      <c r="T4029" s="9"/>
      <c r="U4029" s="9"/>
      <c r="V4029" s="12"/>
    </row>
    <row r="4030" spans="17:22">
      <c r="Q4030" s="9"/>
      <c r="R4030" s="9"/>
      <c r="S4030" s="9"/>
      <c r="T4030" s="9"/>
      <c r="U4030" s="9"/>
      <c r="V4030" s="12"/>
    </row>
    <row r="4031" spans="17:22">
      <c r="Q4031" s="9"/>
      <c r="R4031" s="9"/>
      <c r="S4031" s="9"/>
      <c r="T4031" s="9"/>
      <c r="U4031" s="9"/>
      <c r="V4031" s="12"/>
    </row>
    <row r="4032" spans="17:22">
      <c r="Q4032" s="9"/>
      <c r="R4032" s="9"/>
      <c r="S4032" s="9"/>
      <c r="T4032" s="9"/>
      <c r="U4032" s="9"/>
      <c r="V4032" s="12"/>
    </row>
    <row r="4033" spans="17:22">
      <c r="Q4033" s="9"/>
      <c r="R4033" s="9"/>
      <c r="S4033" s="9"/>
      <c r="T4033" s="9"/>
      <c r="U4033" s="9"/>
      <c r="V4033" s="12"/>
    </row>
    <row r="4034" spans="17:22">
      <c r="Q4034" s="9"/>
      <c r="R4034" s="9"/>
      <c r="S4034" s="9"/>
      <c r="T4034" s="9"/>
      <c r="U4034" s="9"/>
      <c r="V4034" s="12"/>
    </row>
    <row r="4035" spans="17:22">
      <c r="Q4035" s="9"/>
      <c r="R4035" s="9"/>
      <c r="S4035" s="9"/>
      <c r="T4035" s="9"/>
      <c r="U4035" s="9"/>
      <c r="V4035" s="12"/>
    </row>
    <row r="4036" spans="17:22">
      <c r="Q4036" s="9"/>
      <c r="R4036" s="9"/>
      <c r="S4036" s="9"/>
      <c r="T4036" s="9"/>
      <c r="U4036" s="9"/>
      <c r="V4036" s="12"/>
    </row>
    <row r="4037" spans="17:22">
      <c r="Q4037" s="9"/>
      <c r="R4037" s="9"/>
      <c r="S4037" s="9"/>
      <c r="T4037" s="9"/>
      <c r="U4037" s="9"/>
      <c r="V4037" s="12"/>
    </row>
    <row r="4038" spans="17:22">
      <c r="Q4038" s="9"/>
      <c r="R4038" s="9"/>
      <c r="S4038" s="9"/>
      <c r="T4038" s="9"/>
      <c r="U4038" s="9"/>
      <c r="V4038" s="12"/>
    </row>
    <row r="4039" spans="17:22">
      <c r="Q4039" s="9"/>
      <c r="R4039" s="9"/>
      <c r="S4039" s="9"/>
      <c r="T4039" s="9"/>
      <c r="U4039" s="9"/>
      <c r="V4039" s="12"/>
    </row>
    <row r="4040" spans="17:22">
      <c r="Q4040" s="9"/>
      <c r="R4040" s="9"/>
      <c r="S4040" s="9"/>
      <c r="T4040" s="9"/>
      <c r="U4040" s="9"/>
      <c r="V4040" s="12"/>
    </row>
    <row r="4041" spans="17:22">
      <c r="Q4041" s="9"/>
      <c r="R4041" s="9"/>
      <c r="S4041" s="9"/>
      <c r="T4041" s="9"/>
      <c r="U4041" s="9"/>
      <c r="V4041" s="12"/>
    </row>
    <row r="4042" spans="17:22">
      <c r="Q4042" s="9"/>
      <c r="R4042" s="9"/>
      <c r="S4042" s="9"/>
      <c r="T4042" s="9"/>
      <c r="U4042" s="9"/>
      <c r="V4042" s="12"/>
    </row>
    <row r="4043" spans="17:22">
      <c r="Q4043" s="9"/>
      <c r="R4043" s="9"/>
      <c r="S4043" s="9"/>
      <c r="T4043" s="9"/>
      <c r="U4043" s="9"/>
      <c r="V4043" s="12"/>
    </row>
    <row r="4044" spans="17:22">
      <c r="Q4044" s="9"/>
      <c r="R4044" s="9"/>
      <c r="S4044" s="9"/>
      <c r="T4044" s="9"/>
      <c r="U4044" s="9"/>
      <c r="V4044" s="12"/>
    </row>
    <row r="4045" spans="17:22">
      <c r="Q4045" s="9"/>
      <c r="R4045" s="9"/>
      <c r="S4045" s="9"/>
      <c r="T4045" s="9"/>
      <c r="U4045" s="9"/>
      <c r="V4045" s="12"/>
    </row>
    <row r="4046" spans="17:22">
      <c r="Q4046" s="9"/>
      <c r="R4046" s="9"/>
      <c r="S4046" s="9"/>
      <c r="T4046" s="9"/>
      <c r="U4046" s="9"/>
      <c r="V4046" s="12"/>
    </row>
    <row r="4047" spans="17:22">
      <c r="Q4047" s="9"/>
      <c r="R4047" s="9"/>
      <c r="S4047" s="9"/>
      <c r="T4047" s="9"/>
      <c r="U4047" s="9"/>
      <c r="V4047" s="12"/>
    </row>
    <row r="4048" spans="17:22">
      <c r="Q4048" s="9"/>
      <c r="R4048" s="9"/>
      <c r="S4048" s="9"/>
      <c r="T4048" s="9"/>
      <c r="U4048" s="9"/>
      <c r="V4048" s="12"/>
    </row>
    <row r="4049" spans="17:22">
      <c r="Q4049" s="9"/>
      <c r="R4049" s="9"/>
      <c r="S4049" s="9"/>
      <c r="T4049" s="9"/>
      <c r="U4049" s="9"/>
      <c r="V4049" s="12"/>
    </row>
    <row r="4050" spans="17:22">
      <c r="Q4050" s="9"/>
      <c r="R4050" s="9"/>
      <c r="S4050" s="9"/>
      <c r="T4050" s="9"/>
      <c r="U4050" s="9"/>
      <c r="V4050" s="12"/>
    </row>
    <row r="4051" spans="17:22">
      <c r="Q4051" s="9"/>
      <c r="R4051" s="9"/>
      <c r="S4051" s="9"/>
      <c r="T4051" s="9"/>
      <c r="U4051" s="9"/>
      <c r="V4051" s="12"/>
    </row>
    <row r="4052" spans="17:22">
      <c r="Q4052" s="9"/>
      <c r="R4052" s="9"/>
      <c r="S4052" s="9"/>
      <c r="T4052" s="9"/>
      <c r="U4052" s="9"/>
      <c r="V4052" s="12"/>
    </row>
    <row r="4053" spans="17:22">
      <c r="Q4053" s="9"/>
      <c r="R4053" s="9"/>
      <c r="S4053" s="9"/>
      <c r="T4053" s="9"/>
      <c r="U4053" s="9"/>
      <c r="V4053" s="12"/>
    </row>
    <row r="4054" spans="17:22">
      <c r="Q4054" s="9"/>
      <c r="R4054" s="9"/>
      <c r="S4054" s="9"/>
      <c r="T4054" s="9"/>
      <c r="U4054" s="9"/>
      <c r="V4054" s="12"/>
    </row>
    <row r="4055" spans="17:22">
      <c r="Q4055" s="9"/>
      <c r="R4055" s="9"/>
      <c r="S4055" s="9"/>
      <c r="T4055" s="9"/>
      <c r="U4055" s="9"/>
      <c r="V4055" s="12"/>
    </row>
    <row r="4056" spans="17:22">
      <c r="Q4056" s="9"/>
      <c r="R4056" s="9"/>
      <c r="S4056" s="9"/>
      <c r="T4056" s="9"/>
      <c r="U4056" s="9"/>
      <c r="V4056" s="12"/>
    </row>
    <row r="4057" spans="17:22">
      <c r="Q4057" s="9"/>
      <c r="R4057" s="9"/>
      <c r="S4057" s="9"/>
      <c r="T4057" s="9"/>
      <c r="U4057" s="9"/>
      <c r="V4057" s="12"/>
    </row>
    <row r="4058" spans="17:22">
      <c r="Q4058" s="9"/>
      <c r="R4058" s="9"/>
      <c r="S4058" s="9"/>
      <c r="T4058" s="9"/>
      <c r="U4058" s="9"/>
      <c r="V4058" s="12"/>
    </row>
    <row r="4059" spans="17:22">
      <c r="Q4059" s="9"/>
      <c r="R4059" s="9"/>
      <c r="S4059" s="9"/>
      <c r="T4059" s="9"/>
      <c r="U4059" s="9"/>
      <c r="V4059" s="12"/>
    </row>
    <row r="4060" spans="17:22">
      <c r="Q4060" s="9"/>
      <c r="R4060" s="9"/>
      <c r="S4060" s="9"/>
      <c r="T4060" s="9"/>
      <c r="U4060" s="9"/>
      <c r="V4060" s="12"/>
    </row>
    <row r="4061" spans="17:22">
      <c r="Q4061" s="9"/>
      <c r="R4061" s="9"/>
      <c r="S4061" s="9"/>
      <c r="T4061" s="9"/>
      <c r="U4061" s="9"/>
      <c r="V4061" s="12"/>
    </row>
    <row r="4062" spans="17:22">
      <c r="Q4062" s="9"/>
      <c r="R4062" s="9"/>
      <c r="S4062" s="9"/>
      <c r="T4062" s="9"/>
      <c r="U4062" s="9"/>
      <c r="V4062" s="12"/>
    </row>
    <row r="4063" spans="17:22">
      <c r="Q4063" s="9"/>
      <c r="R4063" s="9"/>
      <c r="S4063" s="9"/>
      <c r="T4063" s="9"/>
      <c r="U4063" s="9"/>
      <c r="V4063" s="12"/>
    </row>
    <row r="4064" spans="17:22">
      <c r="Q4064" s="9"/>
      <c r="R4064" s="9"/>
      <c r="S4064" s="9"/>
      <c r="T4064" s="9"/>
      <c r="U4064" s="9"/>
      <c r="V4064" s="12"/>
    </row>
    <row r="4065" spans="17:22">
      <c r="Q4065" s="9"/>
      <c r="R4065" s="9"/>
      <c r="S4065" s="9"/>
      <c r="T4065" s="9"/>
      <c r="U4065" s="9"/>
      <c r="V4065" s="12"/>
    </row>
    <row r="4066" spans="17:22">
      <c r="Q4066" s="9"/>
      <c r="R4066" s="9"/>
      <c r="S4066" s="9"/>
      <c r="T4066" s="9"/>
      <c r="U4066" s="9"/>
      <c r="V4066" s="12"/>
    </row>
    <row r="4067" spans="17:22">
      <c r="Q4067" s="9"/>
      <c r="R4067" s="9"/>
      <c r="S4067" s="9"/>
      <c r="T4067" s="9"/>
      <c r="U4067" s="9"/>
      <c r="V4067" s="12"/>
    </row>
    <row r="4068" spans="17:22">
      <c r="Q4068" s="9"/>
      <c r="R4068" s="9"/>
      <c r="S4068" s="9"/>
      <c r="T4068" s="9"/>
      <c r="U4068" s="9"/>
      <c r="V4068" s="12"/>
    </row>
    <row r="4069" spans="17:22">
      <c r="Q4069" s="9"/>
      <c r="R4069" s="9"/>
      <c r="S4069" s="9"/>
      <c r="T4069" s="9"/>
      <c r="U4069" s="9"/>
      <c r="V4069" s="12"/>
    </row>
    <row r="4070" spans="17:22">
      <c r="Q4070" s="9"/>
      <c r="R4070" s="9"/>
      <c r="S4070" s="9"/>
      <c r="T4070" s="9"/>
      <c r="U4070" s="9"/>
      <c r="V4070" s="12"/>
    </row>
    <row r="4071" spans="17:22">
      <c r="Q4071" s="9"/>
      <c r="R4071" s="9"/>
      <c r="S4071" s="9"/>
      <c r="T4071" s="9"/>
      <c r="U4071" s="9"/>
      <c r="V4071" s="12"/>
    </row>
    <row r="4072" spans="17:22">
      <c r="Q4072" s="9"/>
      <c r="R4072" s="9"/>
      <c r="S4072" s="9"/>
      <c r="T4072" s="9"/>
      <c r="U4072" s="9"/>
      <c r="V4072" s="12"/>
    </row>
    <row r="4073" spans="17:22">
      <c r="Q4073" s="9"/>
      <c r="R4073" s="9"/>
      <c r="S4073" s="9"/>
      <c r="T4073" s="9"/>
      <c r="U4073" s="9"/>
      <c r="V4073" s="12"/>
    </row>
    <row r="4074" spans="17:22">
      <c r="Q4074" s="9"/>
      <c r="R4074" s="9"/>
      <c r="S4074" s="9"/>
      <c r="T4074" s="9"/>
      <c r="U4074" s="9"/>
      <c r="V4074" s="12"/>
    </row>
    <row r="4075" spans="17:22">
      <c r="Q4075" s="9"/>
      <c r="R4075" s="9"/>
      <c r="S4075" s="9"/>
      <c r="T4075" s="9"/>
      <c r="U4075" s="9"/>
      <c r="V4075" s="12"/>
    </row>
    <row r="4076" spans="17:22">
      <c r="Q4076" s="9"/>
      <c r="R4076" s="9"/>
      <c r="S4076" s="9"/>
      <c r="T4076" s="9"/>
      <c r="U4076" s="9"/>
      <c r="V4076" s="12"/>
    </row>
    <row r="4077" spans="17:22">
      <c r="Q4077" s="9"/>
      <c r="R4077" s="9"/>
      <c r="S4077" s="9"/>
      <c r="T4077" s="9"/>
      <c r="U4077" s="9"/>
      <c r="V4077" s="12"/>
    </row>
    <row r="4078" spans="17:22">
      <c r="Q4078" s="9"/>
      <c r="R4078" s="9"/>
      <c r="S4078" s="9"/>
      <c r="T4078" s="9"/>
      <c r="U4078" s="9"/>
      <c r="V4078" s="12"/>
    </row>
    <row r="4079" spans="17:22">
      <c r="Q4079" s="9"/>
      <c r="R4079" s="9"/>
      <c r="S4079" s="9"/>
      <c r="T4079" s="9"/>
      <c r="U4079" s="9"/>
      <c r="V4079" s="12"/>
    </row>
    <row r="4080" spans="17:22">
      <c r="Q4080" s="9"/>
      <c r="R4080" s="9"/>
      <c r="S4080" s="9"/>
      <c r="T4080" s="9"/>
      <c r="U4080" s="9"/>
      <c r="V4080" s="12"/>
    </row>
    <row r="4081" spans="17:22">
      <c r="Q4081" s="9"/>
      <c r="R4081" s="9"/>
      <c r="S4081" s="9"/>
      <c r="T4081" s="9"/>
      <c r="U4081" s="9"/>
      <c r="V4081" s="12"/>
    </row>
    <row r="4082" spans="17:22">
      <c r="Q4082" s="9"/>
      <c r="R4082" s="9"/>
      <c r="S4082" s="9"/>
      <c r="T4082" s="9"/>
      <c r="U4082" s="9"/>
      <c r="V4082" s="12"/>
    </row>
    <row r="4083" spans="17:22">
      <c r="Q4083" s="9"/>
      <c r="R4083" s="9"/>
      <c r="S4083" s="9"/>
      <c r="T4083" s="9"/>
      <c r="U4083" s="9"/>
      <c r="V4083" s="12"/>
    </row>
    <row r="4084" spans="17:22">
      <c r="Q4084" s="9"/>
      <c r="R4084" s="9"/>
      <c r="S4084" s="9"/>
      <c r="T4084" s="9"/>
      <c r="U4084" s="9"/>
      <c r="V4084" s="12"/>
    </row>
    <row r="4085" spans="17:22">
      <c r="Q4085" s="9"/>
      <c r="R4085" s="9"/>
      <c r="S4085" s="9"/>
      <c r="T4085" s="9"/>
      <c r="U4085" s="9"/>
      <c r="V4085" s="12"/>
    </row>
    <row r="4086" spans="17:22">
      <c r="Q4086" s="9"/>
      <c r="R4086" s="9"/>
      <c r="S4086" s="9"/>
      <c r="T4086" s="9"/>
      <c r="U4086" s="9"/>
      <c r="V4086" s="12"/>
    </row>
    <row r="4087" spans="17:22">
      <c r="Q4087" s="9"/>
      <c r="R4087" s="9"/>
      <c r="S4087" s="9"/>
      <c r="T4087" s="9"/>
      <c r="U4087" s="9"/>
      <c r="V4087" s="12"/>
    </row>
    <row r="4088" spans="17:22">
      <c r="Q4088" s="9"/>
      <c r="R4088" s="9"/>
      <c r="S4088" s="9"/>
      <c r="T4088" s="9"/>
      <c r="U4088" s="9"/>
      <c r="V4088" s="12"/>
    </row>
    <row r="4089" spans="17:22">
      <c r="Q4089" s="9"/>
      <c r="R4089" s="9"/>
      <c r="S4089" s="9"/>
      <c r="T4089" s="9"/>
      <c r="U4089" s="9"/>
      <c r="V4089" s="12"/>
    </row>
    <row r="4090" spans="17:22">
      <c r="Q4090" s="9"/>
      <c r="R4090" s="9"/>
      <c r="S4090" s="9"/>
      <c r="T4090" s="9"/>
      <c r="U4090" s="9"/>
      <c r="V4090" s="12"/>
    </row>
    <row r="4091" spans="17:22">
      <c r="Q4091" s="9"/>
      <c r="R4091" s="9"/>
      <c r="S4091" s="9"/>
      <c r="T4091" s="9"/>
      <c r="U4091" s="9"/>
      <c r="V4091" s="12"/>
    </row>
    <row r="4092" spans="17:22">
      <c r="Q4092" s="9"/>
      <c r="R4092" s="9"/>
      <c r="S4092" s="9"/>
      <c r="T4092" s="9"/>
      <c r="U4092" s="9"/>
      <c r="V4092" s="12"/>
    </row>
    <row r="4093" spans="17:22">
      <c r="Q4093" s="9"/>
      <c r="R4093" s="9"/>
      <c r="S4093" s="9"/>
      <c r="T4093" s="9"/>
      <c r="U4093" s="9"/>
      <c r="V4093" s="12"/>
    </row>
    <row r="4094" spans="17:22">
      <c r="Q4094" s="9"/>
      <c r="R4094" s="9"/>
      <c r="S4094" s="9"/>
      <c r="T4094" s="9"/>
      <c r="U4094" s="9"/>
      <c r="V4094" s="12"/>
    </row>
    <row r="4095" spans="17:22">
      <c r="Q4095" s="9"/>
      <c r="R4095" s="9"/>
      <c r="S4095" s="9"/>
      <c r="T4095" s="9"/>
      <c r="U4095" s="9"/>
      <c r="V4095" s="12"/>
    </row>
    <row r="4096" spans="17:22">
      <c r="Q4096" s="9"/>
      <c r="R4096" s="9"/>
      <c r="S4096" s="9"/>
      <c r="T4096" s="9"/>
      <c r="U4096" s="9"/>
      <c r="V4096" s="12"/>
    </row>
    <row r="4097" spans="17:22">
      <c r="Q4097" s="9"/>
      <c r="R4097" s="9"/>
      <c r="S4097" s="9"/>
      <c r="T4097" s="9"/>
      <c r="U4097" s="9"/>
      <c r="V4097" s="12"/>
    </row>
    <row r="4098" spans="17:22">
      <c r="Q4098" s="9"/>
      <c r="R4098" s="9"/>
      <c r="S4098" s="9"/>
      <c r="T4098" s="9"/>
      <c r="U4098" s="9"/>
      <c r="V4098" s="12"/>
    </row>
    <row r="4099" spans="17:22">
      <c r="Q4099" s="9"/>
      <c r="R4099" s="9"/>
      <c r="S4099" s="9"/>
      <c r="T4099" s="9"/>
      <c r="U4099" s="9"/>
      <c r="V4099" s="12"/>
    </row>
    <row r="4100" spans="17:22">
      <c r="Q4100" s="9"/>
      <c r="R4100" s="9"/>
      <c r="S4100" s="9"/>
      <c r="T4100" s="9"/>
      <c r="U4100" s="9"/>
      <c r="V4100" s="12"/>
    </row>
    <row r="4101" spans="17:22">
      <c r="Q4101" s="9"/>
      <c r="R4101" s="9"/>
      <c r="S4101" s="9"/>
      <c r="T4101" s="9"/>
      <c r="U4101" s="9"/>
      <c r="V4101" s="12"/>
    </row>
    <row r="4102" spans="17:22">
      <c r="Q4102" s="9"/>
      <c r="R4102" s="9"/>
      <c r="S4102" s="9"/>
      <c r="T4102" s="9"/>
      <c r="U4102" s="9"/>
      <c r="V4102" s="12"/>
    </row>
    <row r="4103" spans="17:22">
      <c r="Q4103" s="9"/>
      <c r="R4103" s="9"/>
      <c r="S4103" s="9"/>
      <c r="T4103" s="9"/>
      <c r="U4103" s="9"/>
      <c r="V4103" s="12"/>
    </row>
    <row r="4104" spans="17:22">
      <c r="Q4104" s="9"/>
      <c r="R4104" s="9"/>
      <c r="S4104" s="9"/>
      <c r="T4104" s="9"/>
      <c r="U4104" s="9"/>
      <c r="V4104" s="12"/>
    </row>
    <row r="4105" spans="17:22">
      <c r="Q4105" s="9"/>
      <c r="R4105" s="9"/>
      <c r="S4105" s="9"/>
      <c r="T4105" s="9"/>
      <c r="U4105" s="9"/>
      <c r="V4105" s="12"/>
    </row>
    <row r="4106" spans="17:22">
      <c r="Q4106" s="9"/>
      <c r="R4106" s="9"/>
      <c r="S4106" s="9"/>
      <c r="T4106" s="9"/>
      <c r="U4106" s="9"/>
      <c r="V4106" s="12"/>
    </row>
    <row r="4107" spans="17:22">
      <c r="Q4107" s="9"/>
      <c r="R4107" s="9"/>
      <c r="S4107" s="9"/>
      <c r="T4107" s="9"/>
      <c r="U4107" s="9"/>
      <c r="V4107" s="12"/>
    </row>
    <row r="4108" spans="17:22">
      <c r="Q4108" s="9"/>
      <c r="R4108" s="9"/>
      <c r="S4108" s="9"/>
      <c r="T4108" s="9"/>
      <c r="U4108" s="9"/>
      <c r="V4108" s="12"/>
    </row>
    <row r="4109" spans="17:22">
      <c r="Q4109" s="9"/>
      <c r="R4109" s="9"/>
      <c r="S4109" s="9"/>
      <c r="T4109" s="9"/>
      <c r="U4109" s="9"/>
      <c r="V4109" s="12"/>
    </row>
    <row r="4110" spans="17:22">
      <c r="Q4110" s="9"/>
      <c r="R4110" s="9"/>
      <c r="S4110" s="9"/>
      <c r="T4110" s="9"/>
      <c r="U4110" s="9"/>
      <c r="V4110" s="12"/>
    </row>
    <row r="4111" spans="17:22">
      <c r="Q4111" s="9"/>
      <c r="R4111" s="9"/>
      <c r="S4111" s="9"/>
      <c r="T4111" s="9"/>
      <c r="U4111" s="9"/>
      <c r="V4111" s="12"/>
    </row>
    <row r="4112" spans="17:22">
      <c r="Q4112" s="9"/>
      <c r="R4112" s="9"/>
      <c r="S4112" s="9"/>
      <c r="T4112" s="9"/>
      <c r="U4112" s="9"/>
      <c r="V4112" s="12"/>
    </row>
    <row r="4113" spans="17:22">
      <c r="Q4113" s="9"/>
      <c r="R4113" s="9"/>
      <c r="S4113" s="9"/>
      <c r="T4113" s="9"/>
      <c r="U4113" s="9"/>
      <c r="V4113" s="12"/>
    </row>
    <row r="4114" spans="17:22">
      <c r="Q4114" s="9"/>
      <c r="R4114" s="9"/>
      <c r="S4114" s="9"/>
      <c r="T4114" s="9"/>
      <c r="U4114" s="9"/>
      <c r="V4114" s="12"/>
    </row>
    <row r="4115" spans="17:22">
      <c r="Q4115" s="9"/>
      <c r="R4115" s="9"/>
      <c r="S4115" s="9"/>
      <c r="T4115" s="9"/>
      <c r="U4115" s="9"/>
      <c r="V4115" s="12"/>
    </row>
    <row r="4116" spans="17:22">
      <c r="Q4116" s="9"/>
      <c r="R4116" s="9"/>
      <c r="S4116" s="9"/>
      <c r="T4116" s="9"/>
      <c r="U4116" s="9"/>
      <c r="V4116" s="12"/>
    </row>
    <row r="4117" spans="17:22">
      <c r="Q4117" s="9"/>
      <c r="R4117" s="9"/>
      <c r="S4117" s="9"/>
      <c r="T4117" s="9"/>
      <c r="U4117" s="9"/>
      <c r="V4117" s="12"/>
    </row>
    <row r="4118" spans="17:22">
      <c r="Q4118" s="9"/>
      <c r="R4118" s="9"/>
      <c r="S4118" s="9"/>
      <c r="T4118" s="9"/>
      <c r="U4118" s="9"/>
      <c r="V4118" s="12"/>
    </row>
    <row r="4119" spans="17:22">
      <c r="Q4119" s="9"/>
      <c r="R4119" s="9"/>
      <c r="S4119" s="9"/>
      <c r="T4119" s="9"/>
      <c r="U4119" s="9"/>
      <c r="V4119" s="12"/>
    </row>
    <row r="4120" spans="17:22">
      <c r="Q4120" s="9"/>
      <c r="R4120" s="9"/>
      <c r="S4120" s="9"/>
      <c r="T4120" s="9"/>
      <c r="U4120" s="9"/>
      <c r="V4120" s="12"/>
    </row>
    <row r="4121" spans="17:22">
      <c r="Q4121" s="9"/>
      <c r="R4121" s="9"/>
      <c r="S4121" s="9"/>
      <c r="T4121" s="9"/>
      <c r="U4121" s="9"/>
      <c r="V4121" s="12"/>
    </row>
    <row r="4122" spans="17:22">
      <c r="Q4122" s="9"/>
      <c r="R4122" s="9"/>
      <c r="S4122" s="9"/>
      <c r="T4122" s="9"/>
      <c r="U4122" s="9"/>
      <c r="V4122" s="12"/>
    </row>
    <row r="4123" spans="17:22">
      <c r="Q4123" s="9"/>
      <c r="R4123" s="9"/>
      <c r="S4123" s="9"/>
      <c r="T4123" s="9"/>
      <c r="U4123" s="9"/>
      <c r="V4123" s="12"/>
    </row>
    <row r="4124" spans="17:22">
      <c r="Q4124" s="9"/>
      <c r="R4124" s="9"/>
      <c r="S4124" s="9"/>
      <c r="T4124" s="9"/>
      <c r="U4124" s="9"/>
      <c r="V4124" s="12"/>
    </row>
    <row r="4125" spans="17:22">
      <c r="Q4125" s="9"/>
      <c r="R4125" s="9"/>
      <c r="S4125" s="9"/>
      <c r="T4125" s="9"/>
      <c r="U4125" s="9"/>
      <c r="V4125" s="12"/>
    </row>
    <row r="4126" spans="17:22">
      <c r="Q4126" s="9"/>
      <c r="R4126" s="9"/>
      <c r="S4126" s="9"/>
      <c r="T4126" s="9"/>
      <c r="U4126" s="9"/>
      <c r="V4126" s="12"/>
    </row>
    <row r="4127" spans="17:22">
      <c r="Q4127" s="9"/>
      <c r="R4127" s="9"/>
      <c r="S4127" s="9"/>
      <c r="T4127" s="9"/>
      <c r="U4127" s="9"/>
      <c r="V4127" s="12"/>
    </row>
    <row r="4128" spans="17:22">
      <c r="Q4128" s="9"/>
      <c r="R4128" s="9"/>
      <c r="S4128" s="9"/>
      <c r="T4128" s="9"/>
      <c r="U4128" s="9"/>
      <c r="V4128" s="12"/>
    </row>
    <row r="4129" spans="17:22">
      <c r="Q4129" s="9"/>
      <c r="R4129" s="9"/>
      <c r="S4129" s="9"/>
      <c r="T4129" s="9"/>
      <c r="U4129" s="9"/>
      <c r="V4129" s="12"/>
    </row>
    <row r="4130" spans="17:22">
      <c r="Q4130" s="9"/>
      <c r="R4130" s="9"/>
      <c r="S4130" s="9"/>
      <c r="T4130" s="9"/>
      <c r="U4130" s="9"/>
      <c r="V4130" s="12"/>
    </row>
    <row r="4131" spans="17:22">
      <c r="Q4131" s="9"/>
      <c r="R4131" s="9"/>
      <c r="S4131" s="9"/>
      <c r="T4131" s="9"/>
      <c r="U4131" s="9"/>
      <c r="V4131" s="12"/>
    </row>
    <row r="4132" spans="17:22">
      <c r="Q4132" s="9"/>
      <c r="R4132" s="9"/>
      <c r="S4132" s="9"/>
      <c r="T4132" s="9"/>
      <c r="U4132" s="9"/>
      <c r="V4132" s="12"/>
    </row>
    <row r="4133" spans="17:22">
      <c r="Q4133" s="9"/>
      <c r="R4133" s="9"/>
      <c r="S4133" s="9"/>
      <c r="T4133" s="9"/>
      <c r="U4133" s="9"/>
      <c r="V4133" s="12"/>
    </row>
    <row r="4134" spans="17:22">
      <c r="Q4134" s="9"/>
      <c r="R4134" s="9"/>
      <c r="S4134" s="9"/>
      <c r="T4134" s="9"/>
      <c r="U4134" s="9"/>
      <c r="V4134" s="12"/>
    </row>
    <row r="4135" spans="17:22">
      <c r="Q4135" s="9"/>
      <c r="R4135" s="9"/>
      <c r="S4135" s="9"/>
      <c r="T4135" s="9"/>
      <c r="U4135" s="9"/>
      <c r="V4135" s="12"/>
    </row>
    <row r="4136" spans="17:22">
      <c r="Q4136" s="9"/>
      <c r="R4136" s="9"/>
      <c r="S4136" s="9"/>
      <c r="T4136" s="9"/>
      <c r="U4136" s="9"/>
      <c r="V4136" s="12"/>
    </row>
    <row r="4137" spans="17:22">
      <c r="Q4137" s="9"/>
      <c r="R4137" s="9"/>
      <c r="S4137" s="9"/>
      <c r="T4137" s="9"/>
      <c r="U4137" s="9"/>
      <c r="V4137" s="12"/>
    </row>
    <row r="4138" spans="17:22">
      <c r="Q4138" s="9"/>
      <c r="R4138" s="9"/>
      <c r="S4138" s="9"/>
      <c r="T4138" s="9"/>
      <c r="U4138" s="9"/>
      <c r="V4138" s="12"/>
    </row>
    <row r="4139" spans="17:22">
      <c r="Q4139" s="9"/>
      <c r="R4139" s="9"/>
      <c r="S4139" s="9"/>
      <c r="T4139" s="9"/>
      <c r="U4139" s="9"/>
      <c r="V4139" s="12"/>
    </row>
    <row r="4140" spans="17:22">
      <c r="Q4140" s="9"/>
      <c r="R4140" s="9"/>
      <c r="S4140" s="9"/>
      <c r="T4140" s="9"/>
      <c r="U4140" s="9"/>
      <c r="V4140" s="12"/>
    </row>
    <row r="4141" spans="17:22">
      <c r="Q4141" s="9"/>
      <c r="R4141" s="9"/>
      <c r="S4141" s="9"/>
      <c r="T4141" s="9"/>
      <c r="U4141" s="9"/>
      <c r="V4141" s="12"/>
    </row>
    <row r="4142" spans="17:22">
      <c r="Q4142" s="9"/>
      <c r="R4142" s="9"/>
      <c r="S4142" s="9"/>
      <c r="T4142" s="9"/>
      <c r="U4142" s="9"/>
      <c r="V4142" s="12"/>
    </row>
    <row r="4143" spans="17:22">
      <c r="Q4143" s="9"/>
      <c r="R4143" s="9"/>
      <c r="S4143" s="9"/>
      <c r="T4143" s="9"/>
      <c r="U4143" s="9"/>
      <c r="V4143" s="12"/>
    </row>
    <row r="4144" spans="17:22">
      <c r="Q4144" s="9"/>
      <c r="R4144" s="9"/>
      <c r="S4144" s="9"/>
      <c r="T4144" s="9"/>
      <c r="U4144" s="9"/>
      <c r="V4144" s="12"/>
    </row>
    <row r="4145" spans="17:22">
      <c r="Q4145" s="9"/>
      <c r="R4145" s="9"/>
      <c r="S4145" s="9"/>
      <c r="T4145" s="9"/>
      <c r="U4145" s="9"/>
      <c r="V4145" s="12"/>
    </row>
    <row r="4146" spans="17:22">
      <c r="Q4146" s="9"/>
      <c r="R4146" s="9"/>
      <c r="S4146" s="9"/>
      <c r="T4146" s="9"/>
      <c r="U4146" s="9"/>
      <c r="V4146" s="12"/>
    </row>
    <row r="4147" spans="17:22">
      <c r="Q4147" s="9"/>
      <c r="R4147" s="9"/>
      <c r="S4147" s="9"/>
      <c r="T4147" s="9"/>
      <c r="U4147" s="9"/>
      <c r="V4147" s="12"/>
    </row>
    <row r="4148" spans="17:22">
      <c r="Q4148" s="9"/>
      <c r="R4148" s="9"/>
      <c r="S4148" s="9"/>
      <c r="T4148" s="9"/>
      <c r="U4148" s="9"/>
      <c r="V4148" s="12"/>
    </row>
    <row r="4149" spans="17:22">
      <c r="Q4149" s="9"/>
      <c r="R4149" s="9"/>
      <c r="S4149" s="9"/>
      <c r="T4149" s="9"/>
      <c r="U4149" s="9"/>
      <c r="V4149" s="12"/>
    </row>
    <row r="4150" spans="17:22">
      <c r="Q4150" s="9"/>
      <c r="R4150" s="9"/>
      <c r="S4150" s="9"/>
      <c r="T4150" s="9"/>
      <c r="U4150" s="9"/>
      <c r="V4150" s="12"/>
    </row>
    <row r="4151" spans="17:22">
      <c r="Q4151" s="9"/>
      <c r="R4151" s="9"/>
      <c r="S4151" s="9"/>
      <c r="T4151" s="9"/>
      <c r="U4151" s="9"/>
      <c r="V4151" s="12"/>
    </row>
    <row r="4152" spans="17:22">
      <c r="Q4152" s="9"/>
      <c r="R4152" s="9"/>
      <c r="S4152" s="9"/>
      <c r="T4152" s="9"/>
      <c r="U4152" s="9"/>
      <c r="V4152" s="12"/>
    </row>
    <row r="4153" spans="17:22">
      <c r="Q4153" s="9"/>
      <c r="R4153" s="9"/>
      <c r="S4153" s="9"/>
      <c r="T4153" s="9"/>
      <c r="U4153" s="9"/>
      <c r="V4153" s="12"/>
    </row>
    <row r="4154" spans="17:22">
      <c r="Q4154" s="9"/>
      <c r="R4154" s="9"/>
      <c r="S4154" s="9"/>
      <c r="T4154" s="9"/>
      <c r="U4154" s="9"/>
      <c r="V4154" s="12"/>
    </row>
    <row r="4155" spans="17:22">
      <c r="Q4155" s="9"/>
      <c r="R4155" s="9"/>
      <c r="S4155" s="9"/>
      <c r="T4155" s="9"/>
      <c r="U4155" s="9"/>
      <c r="V4155" s="12"/>
    </row>
    <row r="4156" spans="17:22">
      <c r="Q4156" s="9"/>
      <c r="R4156" s="9"/>
      <c r="S4156" s="9"/>
      <c r="T4156" s="9"/>
      <c r="U4156" s="9"/>
      <c r="V4156" s="12"/>
    </row>
    <row r="4157" spans="17:22">
      <c r="Q4157" s="9"/>
      <c r="R4157" s="9"/>
      <c r="S4157" s="9"/>
      <c r="T4157" s="9"/>
      <c r="U4157" s="9"/>
      <c r="V4157" s="12"/>
    </row>
    <row r="4158" spans="17:22">
      <c r="Q4158" s="9"/>
      <c r="R4158" s="9"/>
      <c r="S4158" s="9"/>
      <c r="T4158" s="9"/>
      <c r="U4158" s="9"/>
      <c r="V4158" s="12"/>
    </row>
    <row r="4159" spans="17:22">
      <c r="Q4159" s="9"/>
      <c r="R4159" s="9"/>
      <c r="S4159" s="9"/>
      <c r="T4159" s="9"/>
      <c r="U4159" s="9"/>
      <c r="V4159" s="12"/>
    </row>
    <row r="4160" spans="17:22">
      <c r="Q4160" s="9"/>
      <c r="R4160" s="9"/>
      <c r="S4160" s="9"/>
      <c r="T4160" s="9"/>
      <c r="U4160" s="9"/>
      <c r="V4160" s="12"/>
    </row>
    <row r="4161" spans="17:22">
      <c r="Q4161" s="9"/>
      <c r="R4161" s="9"/>
      <c r="S4161" s="9"/>
      <c r="T4161" s="9"/>
      <c r="U4161" s="9"/>
      <c r="V4161" s="12"/>
    </row>
    <row r="4162" spans="17:22">
      <c r="Q4162" s="9"/>
      <c r="R4162" s="9"/>
      <c r="S4162" s="9"/>
      <c r="T4162" s="9"/>
      <c r="U4162" s="9"/>
      <c r="V4162" s="12"/>
    </row>
    <row r="4163" spans="17:22">
      <c r="Q4163" s="9"/>
      <c r="R4163" s="9"/>
      <c r="S4163" s="9"/>
      <c r="T4163" s="9"/>
      <c r="U4163" s="9"/>
      <c r="V4163" s="12"/>
    </row>
    <row r="4164" spans="17:22">
      <c r="Q4164" s="9"/>
      <c r="R4164" s="9"/>
      <c r="S4164" s="9"/>
      <c r="T4164" s="9"/>
      <c r="U4164" s="9"/>
      <c r="V4164" s="12"/>
    </row>
    <row r="4165" spans="17:22">
      <c r="Q4165" s="9"/>
      <c r="R4165" s="9"/>
      <c r="S4165" s="9"/>
      <c r="T4165" s="9"/>
      <c r="U4165" s="9"/>
      <c r="V4165" s="12"/>
    </row>
    <row r="4166" spans="17:22">
      <c r="Q4166" s="9"/>
      <c r="R4166" s="9"/>
      <c r="S4166" s="9"/>
      <c r="T4166" s="9"/>
      <c r="U4166" s="9"/>
      <c r="V4166" s="12"/>
    </row>
    <row r="4167" spans="17:22">
      <c r="Q4167" s="9"/>
      <c r="R4167" s="9"/>
      <c r="S4167" s="9"/>
      <c r="T4167" s="9"/>
      <c r="U4167" s="9"/>
      <c r="V4167" s="12"/>
    </row>
    <row r="4168" spans="17:22">
      <c r="Q4168" s="9"/>
      <c r="R4168" s="9"/>
      <c r="S4168" s="9"/>
      <c r="T4168" s="9"/>
      <c r="U4168" s="9"/>
      <c r="V4168" s="12"/>
    </row>
    <row r="4169" spans="17:22">
      <c r="Q4169" s="9"/>
      <c r="R4169" s="9"/>
      <c r="S4169" s="9"/>
      <c r="T4169" s="9"/>
      <c r="U4169" s="9"/>
      <c r="V4169" s="12"/>
    </row>
    <row r="4170" spans="17:22">
      <c r="Q4170" s="9"/>
      <c r="R4170" s="9"/>
      <c r="S4170" s="9"/>
      <c r="T4170" s="9"/>
      <c r="U4170" s="9"/>
      <c r="V4170" s="12"/>
    </row>
    <row r="4171" spans="17:22">
      <c r="Q4171" s="9"/>
      <c r="R4171" s="9"/>
      <c r="S4171" s="9"/>
      <c r="T4171" s="9"/>
      <c r="U4171" s="9"/>
      <c r="V4171" s="12"/>
    </row>
    <row r="4172" spans="17:22">
      <c r="Q4172" s="9"/>
      <c r="R4172" s="9"/>
      <c r="S4172" s="9"/>
      <c r="T4172" s="9"/>
      <c r="U4172" s="9"/>
      <c r="V4172" s="12"/>
    </row>
    <row r="4173" spans="17:22">
      <c r="Q4173" s="9"/>
      <c r="R4173" s="9"/>
      <c r="S4173" s="9"/>
      <c r="T4173" s="9"/>
      <c r="U4173" s="9"/>
      <c r="V4173" s="12"/>
    </row>
    <row r="4174" spans="17:22">
      <c r="Q4174" s="9"/>
      <c r="R4174" s="9"/>
      <c r="S4174" s="9"/>
      <c r="T4174" s="9"/>
      <c r="U4174" s="9"/>
      <c r="V4174" s="12"/>
    </row>
    <row r="4175" spans="17:22">
      <c r="Q4175" s="9"/>
      <c r="R4175" s="9"/>
      <c r="S4175" s="9"/>
      <c r="T4175" s="9"/>
      <c r="U4175" s="9"/>
      <c r="V4175" s="12"/>
    </row>
    <row r="4176" spans="17:22">
      <c r="Q4176" s="9"/>
      <c r="R4176" s="9"/>
      <c r="S4176" s="9"/>
      <c r="T4176" s="9"/>
      <c r="U4176" s="9"/>
      <c r="V4176" s="12"/>
    </row>
    <row r="4177" spans="17:22">
      <c r="Q4177" s="9"/>
      <c r="R4177" s="9"/>
      <c r="S4177" s="9"/>
      <c r="T4177" s="9"/>
      <c r="U4177" s="9"/>
      <c r="V4177" s="12"/>
    </row>
    <row r="4178" spans="17:22">
      <c r="Q4178" s="9"/>
      <c r="R4178" s="9"/>
      <c r="S4178" s="9"/>
      <c r="T4178" s="9"/>
      <c r="U4178" s="9"/>
      <c r="V4178" s="12"/>
    </row>
    <row r="4179" spans="17:22">
      <c r="Q4179" s="9"/>
      <c r="R4179" s="9"/>
      <c r="S4179" s="9"/>
      <c r="T4179" s="9"/>
      <c r="U4179" s="9"/>
      <c r="V4179" s="12"/>
    </row>
    <row r="4180" spans="17:22">
      <c r="Q4180" s="9"/>
      <c r="R4180" s="9"/>
      <c r="S4180" s="9"/>
      <c r="T4180" s="9"/>
      <c r="U4180" s="9"/>
      <c r="V4180" s="12"/>
    </row>
    <row r="4181" spans="17:22">
      <c r="Q4181" s="9"/>
      <c r="R4181" s="9"/>
      <c r="S4181" s="9"/>
      <c r="T4181" s="9"/>
      <c r="U4181" s="9"/>
      <c r="V4181" s="12"/>
    </row>
    <row r="4182" spans="17:22">
      <c r="Q4182" s="9"/>
      <c r="R4182" s="9"/>
      <c r="S4182" s="9"/>
      <c r="T4182" s="9"/>
      <c r="U4182" s="9"/>
      <c r="V4182" s="12"/>
    </row>
    <row r="4183" spans="17:22">
      <c r="Q4183" s="9"/>
      <c r="R4183" s="9"/>
      <c r="S4183" s="9"/>
      <c r="T4183" s="9"/>
      <c r="U4183" s="9"/>
      <c r="V4183" s="12"/>
    </row>
    <row r="4184" spans="17:22">
      <c r="Q4184" s="9"/>
      <c r="R4184" s="9"/>
      <c r="S4184" s="9"/>
      <c r="T4184" s="9"/>
      <c r="U4184" s="9"/>
      <c r="V4184" s="12"/>
    </row>
    <row r="4185" spans="17:22">
      <c r="Q4185" s="9"/>
      <c r="R4185" s="9"/>
      <c r="S4185" s="9"/>
      <c r="T4185" s="9"/>
      <c r="U4185" s="9"/>
      <c r="V4185" s="12"/>
    </row>
    <row r="4186" spans="17:22">
      <c r="Q4186" s="9"/>
      <c r="R4186" s="9"/>
      <c r="S4186" s="9"/>
      <c r="T4186" s="9"/>
      <c r="U4186" s="9"/>
      <c r="V4186" s="12"/>
    </row>
    <row r="4187" spans="17:22">
      <c r="Q4187" s="9"/>
      <c r="R4187" s="9"/>
      <c r="S4187" s="9"/>
      <c r="T4187" s="9"/>
      <c r="U4187" s="9"/>
      <c r="V4187" s="12"/>
    </row>
    <row r="4188" spans="17:22">
      <c r="Q4188" s="9"/>
      <c r="R4188" s="9"/>
      <c r="S4188" s="9"/>
      <c r="T4188" s="9"/>
      <c r="U4188" s="9"/>
      <c r="V4188" s="12"/>
    </row>
    <row r="4189" spans="17:22">
      <c r="Q4189" s="9"/>
      <c r="R4189" s="9"/>
      <c r="S4189" s="9"/>
      <c r="T4189" s="9"/>
      <c r="U4189" s="9"/>
      <c r="V4189" s="12"/>
    </row>
    <row r="4190" spans="17:22">
      <c r="Q4190" s="9"/>
      <c r="R4190" s="9"/>
      <c r="S4190" s="9"/>
      <c r="T4190" s="9"/>
      <c r="U4190" s="9"/>
      <c r="V4190" s="12"/>
    </row>
    <row r="4191" spans="17:22">
      <c r="Q4191" s="9"/>
      <c r="R4191" s="9"/>
      <c r="S4191" s="9"/>
      <c r="T4191" s="9"/>
      <c r="U4191" s="9"/>
      <c r="V4191" s="12"/>
    </row>
    <row r="4192" spans="17:22">
      <c r="Q4192" s="9"/>
      <c r="R4192" s="9"/>
      <c r="S4192" s="9"/>
      <c r="T4192" s="9"/>
      <c r="U4192" s="9"/>
      <c r="V4192" s="12"/>
    </row>
    <row r="4193" spans="17:22">
      <c r="Q4193" s="9"/>
      <c r="R4193" s="9"/>
      <c r="S4193" s="9"/>
      <c r="T4193" s="9"/>
      <c r="U4193" s="9"/>
      <c r="V4193" s="12"/>
    </row>
    <row r="4194" spans="17:22">
      <c r="Q4194" s="9"/>
      <c r="R4194" s="9"/>
      <c r="S4194" s="9"/>
      <c r="T4194" s="9"/>
      <c r="U4194" s="9"/>
      <c r="V4194" s="12"/>
    </row>
    <row r="4195" spans="17:22">
      <c r="Q4195" s="9"/>
      <c r="R4195" s="9"/>
      <c r="S4195" s="9"/>
      <c r="T4195" s="9"/>
      <c r="U4195" s="9"/>
      <c r="V4195" s="12"/>
    </row>
    <row r="4196" spans="17:22">
      <c r="Q4196" s="9"/>
      <c r="R4196" s="9"/>
      <c r="S4196" s="9"/>
      <c r="T4196" s="9"/>
      <c r="U4196" s="9"/>
      <c r="V4196" s="12"/>
    </row>
    <row r="4197" spans="17:22">
      <c r="Q4197" s="9"/>
      <c r="R4197" s="9"/>
      <c r="S4197" s="9"/>
      <c r="T4197" s="9"/>
      <c r="U4197" s="9"/>
      <c r="V4197" s="12"/>
    </row>
    <row r="4198" spans="17:22">
      <c r="Q4198" s="9"/>
      <c r="R4198" s="9"/>
      <c r="S4198" s="9"/>
      <c r="T4198" s="9"/>
      <c r="U4198" s="9"/>
      <c r="V4198" s="12"/>
    </row>
    <row r="4199" spans="17:22">
      <c r="Q4199" s="9"/>
      <c r="R4199" s="9"/>
      <c r="S4199" s="9"/>
      <c r="T4199" s="9"/>
      <c r="U4199" s="9"/>
      <c r="V4199" s="12"/>
    </row>
    <row r="4200" spans="17:22">
      <c r="Q4200" s="9"/>
      <c r="R4200" s="9"/>
      <c r="S4200" s="9"/>
      <c r="T4200" s="9"/>
      <c r="U4200" s="9"/>
      <c r="V4200" s="12"/>
    </row>
    <row r="4201" spans="17:22">
      <c r="Q4201" s="9"/>
      <c r="R4201" s="9"/>
      <c r="S4201" s="9"/>
      <c r="T4201" s="9"/>
      <c r="U4201" s="9"/>
      <c r="V4201" s="12"/>
    </row>
    <row r="4202" spans="17:22">
      <c r="Q4202" s="9"/>
      <c r="R4202" s="9"/>
      <c r="S4202" s="9"/>
      <c r="T4202" s="9"/>
      <c r="U4202" s="9"/>
      <c r="V4202" s="12"/>
    </row>
    <row r="4203" spans="17:22">
      <c r="Q4203" s="9"/>
      <c r="R4203" s="9"/>
      <c r="S4203" s="9"/>
      <c r="T4203" s="9"/>
      <c r="U4203" s="9"/>
      <c r="V4203" s="12"/>
    </row>
    <row r="4204" spans="17:22">
      <c r="Q4204" s="9"/>
      <c r="R4204" s="9"/>
      <c r="S4204" s="9"/>
      <c r="T4204" s="9"/>
      <c r="U4204" s="9"/>
      <c r="V4204" s="12"/>
    </row>
    <row r="4205" spans="17:22">
      <c r="Q4205" s="9"/>
      <c r="R4205" s="9"/>
      <c r="S4205" s="9"/>
      <c r="T4205" s="9"/>
      <c r="U4205" s="9"/>
      <c r="V4205" s="12"/>
    </row>
    <row r="4206" spans="17:22">
      <c r="Q4206" s="9"/>
      <c r="R4206" s="9"/>
      <c r="S4206" s="9"/>
      <c r="T4206" s="9"/>
      <c r="U4206" s="9"/>
      <c r="V4206" s="12"/>
    </row>
    <row r="4207" spans="17:22">
      <c r="Q4207" s="9"/>
      <c r="R4207" s="9"/>
      <c r="S4207" s="9"/>
      <c r="T4207" s="9"/>
      <c r="U4207" s="9"/>
      <c r="V4207" s="12"/>
    </row>
    <row r="4208" spans="17:22">
      <c r="Q4208" s="9"/>
      <c r="R4208" s="9"/>
      <c r="S4208" s="9"/>
      <c r="T4208" s="9"/>
      <c r="U4208" s="9"/>
      <c r="V4208" s="12"/>
    </row>
    <row r="4209" spans="17:22">
      <c r="Q4209" s="9"/>
      <c r="R4209" s="9"/>
      <c r="S4209" s="9"/>
      <c r="T4209" s="9"/>
      <c r="U4209" s="9"/>
      <c r="V4209" s="12"/>
    </row>
    <row r="4210" spans="17:22">
      <c r="Q4210" s="9"/>
      <c r="R4210" s="9"/>
      <c r="S4210" s="9"/>
      <c r="T4210" s="9"/>
      <c r="U4210" s="9"/>
      <c r="V4210" s="12"/>
    </row>
    <row r="4211" spans="17:22">
      <c r="Q4211" s="9"/>
      <c r="R4211" s="9"/>
      <c r="S4211" s="9"/>
      <c r="T4211" s="9"/>
      <c r="U4211" s="9"/>
      <c r="V4211" s="12"/>
    </row>
    <row r="4212" spans="17:22">
      <c r="Q4212" s="9"/>
      <c r="R4212" s="9"/>
      <c r="S4212" s="9"/>
      <c r="T4212" s="9"/>
      <c r="U4212" s="9"/>
      <c r="V4212" s="12"/>
    </row>
    <row r="4213" spans="17:22">
      <c r="Q4213" s="9"/>
      <c r="R4213" s="9"/>
      <c r="S4213" s="9"/>
      <c r="T4213" s="9"/>
      <c r="U4213" s="9"/>
      <c r="V4213" s="12"/>
    </row>
    <row r="4214" spans="17:22">
      <c r="Q4214" s="9"/>
      <c r="R4214" s="9"/>
      <c r="S4214" s="9"/>
      <c r="T4214" s="9"/>
      <c r="U4214" s="9"/>
      <c r="V4214" s="12"/>
    </row>
    <row r="4215" spans="17:22">
      <c r="Q4215" s="9"/>
      <c r="R4215" s="9"/>
      <c r="S4215" s="9"/>
      <c r="T4215" s="9"/>
      <c r="U4215" s="9"/>
      <c r="V4215" s="12"/>
    </row>
    <row r="4216" spans="17:22">
      <c r="Q4216" s="9"/>
      <c r="R4216" s="9"/>
      <c r="S4216" s="9"/>
      <c r="T4216" s="9"/>
      <c r="U4216" s="9"/>
      <c r="V4216" s="12"/>
    </row>
    <row r="4217" spans="17:22">
      <c r="Q4217" s="9"/>
      <c r="R4217" s="9"/>
      <c r="S4217" s="9"/>
      <c r="T4217" s="9"/>
      <c r="U4217" s="9"/>
      <c r="V4217" s="12"/>
    </row>
    <row r="4218" spans="17:22">
      <c r="Q4218" s="9"/>
      <c r="R4218" s="9"/>
      <c r="S4218" s="9"/>
      <c r="T4218" s="9"/>
      <c r="U4218" s="9"/>
      <c r="V4218" s="12"/>
    </row>
    <row r="4219" spans="17:22">
      <c r="Q4219" s="9"/>
      <c r="R4219" s="9"/>
      <c r="S4219" s="9"/>
      <c r="T4219" s="9"/>
      <c r="U4219" s="9"/>
      <c r="V4219" s="12"/>
    </row>
    <row r="4220" spans="17:22">
      <c r="Q4220" s="9"/>
      <c r="R4220" s="9"/>
      <c r="S4220" s="9"/>
      <c r="T4220" s="9"/>
      <c r="U4220" s="9"/>
      <c r="V4220" s="12"/>
    </row>
    <row r="4221" spans="17:22">
      <c r="Q4221" s="9"/>
      <c r="R4221" s="9"/>
      <c r="S4221" s="9"/>
      <c r="T4221" s="9"/>
      <c r="U4221" s="9"/>
      <c r="V4221" s="12"/>
    </row>
    <row r="4222" spans="17:22">
      <c r="Q4222" s="9"/>
      <c r="R4222" s="9"/>
      <c r="S4222" s="9"/>
      <c r="T4222" s="9"/>
      <c r="U4222" s="9"/>
      <c r="V4222" s="12"/>
    </row>
    <row r="4223" spans="17:22">
      <c r="Q4223" s="9"/>
      <c r="R4223" s="9"/>
      <c r="S4223" s="9"/>
      <c r="T4223" s="9"/>
      <c r="U4223" s="9"/>
      <c r="V4223" s="12"/>
    </row>
    <row r="4224" spans="17:22">
      <c r="Q4224" s="9"/>
      <c r="R4224" s="9"/>
      <c r="S4224" s="9"/>
      <c r="T4224" s="9"/>
      <c r="U4224" s="9"/>
      <c r="V4224" s="12"/>
    </row>
    <row r="4225" spans="17:22">
      <c r="Q4225" s="9"/>
      <c r="R4225" s="9"/>
      <c r="S4225" s="9"/>
      <c r="T4225" s="9"/>
      <c r="U4225" s="9"/>
      <c r="V4225" s="12"/>
    </row>
    <row r="4226" spans="17:22">
      <c r="Q4226" s="9"/>
      <c r="R4226" s="9"/>
      <c r="S4226" s="9"/>
      <c r="T4226" s="9"/>
      <c r="U4226" s="9"/>
      <c r="V4226" s="12"/>
    </row>
    <row r="4227" spans="17:22">
      <c r="Q4227" s="9"/>
      <c r="R4227" s="9"/>
      <c r="S4227" s="9"/>
      <c r="T4227" s="9"/>
      <c r="U4227" s="9"/>
      <c r="V4227" s="12"/>
    </row>
    <row r="4228" spans="17:22">
      <c r="Q4228" s="9"/>
      <c r="R4228" s="9"/>
      <c r="S4228" s="9"/>
      <c r="T4228" s="9"/>
      <c r="U4228" s="9"/>
      <c r="V4228" s="12"/>
    </row>
    <row r="4229" spans="17:22">
      <c r="Q4229" s="9"/>
      <c r="R4229" s="9"/>
      <c r="S4229" s="9"/>
      <c r="T4229" s="9"/>
      <c r="U4229" s="9"/>
      <c r="V4229" s="12"/>
    </row>
    <row r="4230" spans="17:22">
      <c r="Q4230" s="9"/>
      <c r="R4230" s="9"/>
      <c r="S4230" s="9"/>
      <c r="T4230" s="9"/>
      <c r="U4230" s="9"/>
      <c r="V4230" s="12"/>
    </row>
    <row r="4231" spans="17:22">
      <c r="Q4231" s="9"/>
      <c r="R4231" s="9"/>
      <c r="S4231" s="9"/>
      <c r="T4231" s="9"/>
      <c r="U4231" s="9"/>
      <c r="V4231" s="12"/>
    </row>
    <row r="4232" spans="17:22">
      <c r="Q4232" s="9"/>
      <c r="R4232" s="9"/>
      <c r="S4232" s="9"/>
      <c r="T4232" s="9"/>
      <c r="U4232" s="9"/>
      <c r="V4232" s="12"/>
    </row>
    <row r="4233" spans="17:22">
      <c r="Q4233" s="9"/>
      <c r="R4233" s="9"/>
      <c r="S4233" s="9"/>
      <c r="T4233" s="9"/>
      <c r="U4233" s="9"/>
      <c r="V4233" s="12"/>
    </row>
    <row r="4234" spans="17:22">
      <c r="Q4234" s="9"/>
      <c r="R4234" s="9"/>
      <c r="S4234" s="9"/>
      <c r="T4234" s="9"/>
      <c r="U4234" s="9"/>
      <c r="V4234" s="12"/>
    </row>
    <row r="4235" spans="17:22">
      <c r="Q4235" s="9"/>
      <c r="R4235" s="9"/>
      <c r="S4235" s="9"/>
      <c r="T4235" s="9"/>
      <c r="U4235" s="9"/>
      <c r="V4235" s="12"/>
    </row>
    <row r="4236" spans="17:22">
      <c r="Q4236" s="9"/>
      <c r="R4236" s="9"/>
      <c r="S4236" s="9"/>
      <c r="T4236" s="9"/>
      <c r="U4236" s="9"/>
      <c r="V4236" s="12"/>
    </row>
    <row r="4237" spans="17:22">
      <c r="Q4237" s="9"/>
      <c r="R4237" s="9"/>
      <c r="S4237" s="9"/>
      <c r="T4237" s="9"/>
      <c r="U4237" s="9"/>
      <c r="V4237" s="12"/>
    </row>
    <row r="4238" spans="17:22">
      <c r="Q4238" s="9"/>
      <c r="R4238" s="9"/>
      <c r="S4238" s="9"/>
      <c r="T4238" s="9"/>
      <c r="U4238" s="9"/>
      <c r="V4238" s="12"/>
    </row>
    <row r="4239" spans="17:22">
      <c r="Q4239" s="9"/>
      <c r="R4239" s="9"/>
      <c r="S4239" s="9"/>
      <c r="T4239" s="9"/>
      <c r="U4239" s="9"/>
      <c r="V4239" s="12"/>
    </row>
    <row r="4240" spans="17:22">
      <c r="Q4240" s="9"/>
      <c r="R4240" s="9"/>
      <c r="S4240" s="9"/>
      <c r="T4240" s="9"/>
      <c r="U4240" s="9"/>
      <c r="V4240" s="12"/>
    </row>
    <row r="4241" spans="17:22">
      <c r="Q4241" s="9"/>
      <c r="R4241" s="9"/>
      <c r="S4241" s="9"/>
      <c r="T4241" s="9"/>
      <c r="U4241" s="9"/>
      <c r="V4241" s="12"/>
    </row>
    <row r="4242" spans="17:22">
      <c r="Q4242" s="9"/>
      <c r="R4242" s="9"/>
      <c r="S4242" s="9"/>
      <c r="T4242" s="9"/>
      <c r="U4242" s="9"/>
      <c r="V4242" s="12"/>
    </row>
    <row r="4243" spans="17:22">
      <c r="Q4243" s="9"/>
      <c r="R4243" s="9"/>
      <c r="S4243" s="9"/>
      <c r="T4243" s="9"/>
      <c r="U4243" s="9"/>
      <c r="V4243" s="12"/>
    </row>
    <row r="4244" spans="17:22">
      <c r="Q4244" s="9"/>
      <c r="R4244" s="9"/>
      <c r="S4244" s="9"/>
      <c r="T4244" s="9"/>
      <c r="U4244" s="9"/>
      <c r="V4244" s="12"/>
    </row>
    <row r="4245" spans="17:22">
      <c r="Q4245" s="9"/>
      <c r="R4245" s="9"/>
      <c r="S4245" s="9"/>
      <c r="T4245" s="9"/>
      <c r="U4245" s="9"/>
      <c r="V4245" s="12"/>
    </row>
    <row r="4246" spans="17:22">
      <c r="Q4246" s="9"/>
      <c r="R4246" s="9"/>
      <c r="S4246" s="9"/>
      <c r="T4246" s="9"/>
      <c r="U4246" s="9"/>
      <c r="V4246" s="12"/>
    </row>
    <row r="4247" spans="17:22">
      <c r="Q4247" s="9"/>
      <c r="R4247" s="9"/>
      <c r="S4247" s="9"/>
      <c r="T4247" s="9"/>
      <c r="U4247" s="9"/>
      <c r="V4247" s="12"/>
    </row>
    <row r="4248" spans="17:22">
      <c r="Q4248" s="9"/>
      <c r="R4248" s="9"/>
      <c r="S4248" s="9"/>
      <c r="T4248" s="9"/>
      <c r="U4248" s="9"/>
      <c r="V4248" s="12"/>
    </row>
    <row r="4249" spans="17:22">
      <c r="Q4249" s="9"/>
      <c r="R4249" s="9"/>
      <c r="S4249" s="9"/>
      <c r="T4249" s="9"/>
      <c r="U4249" s="9"/>
      <c r="V4249" s="12"/>
    </row>
    <row r="4250" spans="17:22">
      <c r="Q4250" s="9"/>
      <c r="R4250" s="9"/>
      <c r="S4250" s="9"/>
      <c r="T4250" s="9"/>
      <c r="U4250" s="9"/>
      <c r="V4250" s="12"/>
    </row>
    <row r="4251" spans="17:22">
      <c r="Q4251" s="9"/>
      <c r="R4251" s="9"/>
      <c r="S4251" s="9"/>
      <c r="T4251" s="9"/>
      <c r="U4251" s="9"/>
      <c r="V4251" s="12"/>
    </row>
    <row r="4252" spans="17:22">
      <c r="Q4252" s="9"/>
      <c r="R4252" s="9"/>
      <c r="S4252" s="9"/>
      <c r="T4252" s="9"/>
      <c r="U4252" s="9"/>
      <c r="V4252" s="12"/>
    </row>
    <row r="4253" spans="17:22">
      <c r="Q4253" s="9"/>
      <c r="R4253" s="9"/>
      <c r="S4253" s="9"/>
      <c r="T4253" s="9"/>
      <c r="U4253" s="9"/>
      <c r="V4253" s="12"/>
    </row>
    <row r="4254" spans="17:22">
      <c r="Q4254" s="9"/>
      <c r="R4254" s="9"/>
      <c r="S4254" s="9"/>
      <c r="T4254" s="9"/>
      <c r="U4254" s="9"/>
      <c r="V4254" s="12"/>
    </row>
    <row r="4255" spans="17:22">
      <c r="Q4255" s="9"/>
      <c r="R4255" s="9"/>
      <c r="S4255" s="9"/>
      <c r="T4255" s="9"/>
      <c r="U4255" s="9"/>
      <c r="V4255" s="12"/>
    </row>
    <row r="4256" spans="17:22">
      <c r="Q4256" s="9"/>
      <c r="R4256" s="9"/>
      <c r="S4256" s="9"/>
      <c r="T4256" s="9"/>
      <c r="U4256" s="9"/>
      <c r="V4256" s="12"/>
    </row>
    <row r="4257" spans="17:22">
      <c r="Q4257" s="9"/>
      <c r="R4257" s="9"/>
      <c r="S4257" s="9"/>
      <c r="T4257" s="9"/>
      <c r="U4257" s="9"/>
      <c r="V4257" s="12"/>
    </row>
    <row r="4258" spans="17:22">
      <c r="Q4258" s="9"/>
      <c r="R4258" s="9"/>
      <c r="S4258" s="9"/>
      <c r="T4258" s="9"/>
      <c r="U4258" s="9"/>
      <c r="V4258" s="12"/>
    </row>
    <row r="4259" spans="17:22">
      <c r="Q4259" s="9"/>
      <c r="R4259" s="9"/>
      <c r="S4259" s="9"/>
      <c r="T4259" s="9"/>
      <c r="U4259" s="9"/>
      <c r="V4259" s="12"/>
    </row>
    <row r="4260" spans="17:22">
      <c r="Q4260" s="9"/>
      <c r="R4260" s="9"/>
      <c r="S4260" s="9"/>
      <c r="T4260" s="9"/>
      <c r="U4260" s="9"/>
      <c r="V4260" s="12"/>
    </row>
    <row r="4261" spans="17:22">
      <c r="Q4261" s="9"/>
      <c r="R4261" s="9"/>
      <c r="S4261" s="9"/>
      <c r="T4261" s="9"/>
      <c r="U4261" s="9"/>
      <c r="V4261" s="12"/>
    </row>
    <row r="4262" spans="17:22">
      <c r="Q4262" s="9"/>
      <c r="R4262" s="9"/>
      <c r="S4262" s="9"/>
      <c r="T4262" s="9"/>
      <c r="U4262" s="9"/>
      <c r="V4262" s="12"/>
    </row>
    <row r="4263" spans="17:22">
      <c r="Q4263" s="9"/>
      <c r="R4263" s="9"/>
      <c r="S4263" s="9"/>
      <c r="T4263" s="9"/>
      <c r="U4263" s="9"/>
      <c r="V4263" s="12"/>
    </row>
    <row r="4264" spans="17:22">
      <c r="Q4264" s="9"/>
      <c r="R4264" s="9"/>
      <c r="S4264" s="9"/>
      <c r="T4264" s="9"/>
      <c r="U4264" s="9"/>
      <c r="V4264" s="12"/>
    </row>
    <row r="4265" spans="17:22">
      <c r="Q4265" s="9"/>
      <c r="R4265" s="9"/>
      <c r="S4265" s="9"/>
      <c r="T4265" s="9"/>
      <c r="U4265" s="9"/>
      <c r="V4265" s="12"/>
    </row>
    <row r="4266" spans="17:22">
      <c r="Q4266" s="9"/>
      <c r="R4266" s="9"/>
      <c r="S4266" s="9"/>
      <c r="T4266" s="9"/>
      <c r="U4266" s="9"/>
      <c r="V4266" s="12"/>
    </row>
    <row r="4267" spans="17:22">
      <c r="Q4267" s="9"/>
      <c r="R4267" s="9"/>
      <c r="S4267" s="9"/>
      <c r="T4267" s="9"/>
      <c r="U4267" s="9"/>
      <c r="V4267" s="12"/>
    </row>
    <row r="4268" spans="17:22">
      <c r="Q4268" s="9"/>
      <c r="R4268" s="9"/>
      <c r="S4268" s="9"/>
      <c r="T4268" s="9"/>
      <c r="U4268" s="9"/>
      <c r="V4268" s="12"/>
    </row>
    <row r="4269" spans="17:22">
      <c r="Q4269" s="9"/>
      <c r="R4269" s="9"/>
      <c r="S4269" s="9"/>
      <c r="T4269" s="9"/>
      <c r="U4269" s="9"/>
      <c r="V4269" s="12"/>
    </row>
    <row r="4270" spans="17:22">
      <c r="Q4270" s="9"/>
      <c r="R4270" s="9"/>
      <c r="S4270" s="9"/>
      <c r="T4270" s="9"/>
      <c r="U4270" s="9"/>
      <c r="V4270" s="12"/>
    </row>
    <row r="4271" spans="17:22">
      <c r="Q4271" s="9"/>
      <c r="R4271" s="9"/>
      <c r="S4271" s="9"/>
      <c r="T4271" s="9"/>
      <c r="U4271" s="9"/>
      <c r="V4271" s="12"/>
    </row>
    <row r="4272" spans="17:22">
      <c r="Q4272" s="9"/>
      <c r="R4272" s="9"/>
      <c r="S4272" s="9"/>
      <c r="T4272" s="9"/>
      <c r="U4272" s="9"/>
      <c r="V4272" s="12"/>
    </row>
    <row r="4273" spans="17:22">
      <c r="Q4273" s="9"/>
      <c r="R4273" s="9"/>
      <c r="S4273" s="9"/>
      <c r="T4273" s="9"/>
      <c r="U4273" s="9"/>
      <c r="V4273" s="12"/>
    </row>
    <row r="4274" spans="17:22">
      <c r="Q4274" s="9"/>
      <c r="R4274" s="9"/>
      <c r="S4274" s="9"/>
      <c r="T4274" s="9"/>
      <c r="U4274" s="9"/>
      <c r="V4274" s="12"/>
    </row>
    <row r="4275" spans="17:22">
      <c r="Q4275" s="9"/>
      <c r="R4275" s="9"/>
      <c r="S4275" s="9"/>
      <c r="T4275" s="9"/>
      <c r="U4275" s="9"/>
      <c r="V4275" s="12"/>
    </row>
    <row r="4276" spans="17:22">
      <c r="Q4276" s="9"/>
      <c r="R4276" s="9"/>
      <c r="S4276" s="9"/>
      <c r="T4276" s="9"/>
      <c r="U4276" s="9"/>
      <c r="V4276" s="12"/>
    </row>
    <row r="4277" spans="17:22">
      <c r="Q4277" s="9"/>
      <c r="R4277" s="9"/>
      <c r="S4277" s="9"/>
      <c r="T4277" s="9"/>
      <c r="U4277" s="9"/>
      <c r="V4277" s="12"/>
    </row>
    <row r="4278" spans="17:22">
      <c r="Q4278" s="9"/>
      <c r="R4278" s="9"/>
      <c r="S4278" s="9"/>
      <c r="T4278" s="9"/>
      <c r="U4278" s="9"/>
      <c r="V4278" s="12"/>
    </row>
    <row r="4279" spans="17:22">
      <c r="Q4279" s="9"/>
      <c r="R4279" s="9"/>
      <c r="S4279" s="9"/>
      <c r="T4279" s="9"/>
      <c r="U4279" s="9"/>
      <c r="V4279" s="12"/>
    </row>
    <row r="4280" spans="17:22">
      <c r="Q4280" s="9"/>
      <c r="R4280" s="9"/>
      <c r="S4280" s="9"/>
      <c r="T4280" s="9"/>
      <c r="U4280" s="9"/>
      <c r="V4280" s="12"/>
    </row>
    <row r="4281" spans="17:22">
      <c r="Q4281" s="9"/>
      <c r="R4281" s="9"/>
      <c r="S4281" s="9"/>
      <c r="T4281" s="9"/>
      <c r="U4281" s="9"/>
      <c r="V4281" s="12"/>
    </row>
    <row r="4282" spans="17:22">
      <c r="Q4282" s="9"/>
      <c r="R4282" s="9"/>
      <c r="S4282" s="9"/>
      <c r="T4282" s="9"/>
      <c r="U4282" s="9"/>
      <c r="V4282" s="12"/>
    </row>
    <row r="4283" spans="17:22">
      <c r="Q4283" s="9"/>
      <c r="R4283" s="9"/>
      <c r="S4283" s="9"/>
      <c r="T4283" s="9"/>
      <c r="U4283" s="9"/>
      <c r="V4283" s="12"/>
    </row>
    <row r="4284" spans="17:22">
      <c r="Q4284" s="9"/>
      <c r="R4284" s="9"/>
      <c r="S4284" s="9"/>
      <c r="T4284" s="9"/>
      <c r="U4284" s="9"/>
      <c r="V4284" s="12"/>
    </row>
    <row r="4285" spans="17:22">
      <c r="Q4285" s="9"/>
      <c r="R4285" s="9"/>
      <c r="S4285" s="9"/>
      <c r="T4285" s="9"/>
      <c r="U4285" s="9"/>
      <c r="V4285" s="12"/>
    </row>
    <row r="4286" spans="17:22">
      <c r="Q4286" s="9"/>
      <c r="R4286" s="9"/>
      <c r="S4286" s="9"/>
      <c r="T4286" s="9"/>
      <c r="U4286" s="9"/>
      <c r="V4286" s="12"/>
    </row>
    <row r="4287" spans="17:22">
      <c r="Q4287" s="9"/>
      <c r="R4287" s="9"/>
      <c r="S4287" s="9"/>
      <c r="T4287" s="9"/>
      <c r="U4287" s="9"/>
      <c r="V4287" s="12"/>
    </row>
    <row r="4288" spans="17:22">
      <c r="Q4288" s="9"/>
      <c r="R4288" s="9"/>
      <c r="S4288" s="9"/>
      <c r="T4288" s="9"/>
      <c r="U4288" s="9"/>
      <c r="V4288" s="12"/>
    </row>
    <row r="4289" spans="17:22">
      <c r="Q4289" s="9"/>
      <c r="R4289" s="9"/>
      <c r="S4289" s="9"/>
      <c r="T4289" s="9"/>
      <c r="U4289" s="9"/>
      <c r="V4289" s="12"/>
    </row>
    <row r="4290" spans="17:22">
      <c r="Q4290" s="9"/>
      <c r="R4290" s="9"/>
      <c r="S4290" s="9"/>
      <c r="T4290" s="9"/>
      <c r="U4290" s="9"/>
      <c r="V4290" s="12"/>
    </row>
    <row r="4291" spans="17:22">
      <c r="Q4291" s="9"/>
      <c r="R4291" s="9"/>
      <c r="S4291" s="9"/>
      <c r="T4291" s="9"/>
      <c r="U4291" s="9"/>
      <c r="V4291" s="12"/>
    </row>
    <row r="4292" spans="17:22">
      <c r="Q4292" s="9"/>
      <c r="R4292" s="9"/>
      <c r="S4292" s="9"/>
      <c r="T4292" s="9"/>
      <c r="U4292" s="9"/>
      <c r="V4292" s="12"/>
    </row>
    <row r="4293" spans="17:22">
      <c r="Q4293" s="9"/>
      <c r="R4293" s="9"/>
      <c r="S4293" s="9"/>
      <c r="T4293" s="9"/>
      <c r="U4293" s="9"/>
      <c r="V4293" s="12"/>
    </row>
    <row r="4294" spans="17:22">
      <c r="Q4294" s="9"/>
      <c r="R4294" s="9"/>
      <c r="S4294" s="9"/>
      <c r="T4294" s="9"/>
      <c r="U4294" s="9"/>
      <c r="V4294" s="12"/>
    </row>
    <row r="4295" spans="17:22">
      <c r="Q4295" s="9"/>
      <c r="R4295" s="9"/>
      <c r="S4295" s="9"/>
      <c r="T4295" s="9"/>
      <c r="U4295" s="9"/>
      <c r="V4295" s="12"/>
    </row>
    <row r="4296" spans="17:22">
      <c r="Q4296" s="9"/>
      <c r="R4296" s="9"/>
      <c r="S4296" s="9"/>
      <c r="T4296" s="9"/>
      <c r="U4296" s="9"/>
      <c r="V4296" s="12"/>
    </row>
    <row r="4297" spans="17:22">
      <c r="Q4297" s="9"/>
      <c r="R4297" s="9"/>
      <c r="S4297" s="9"/>
      <c r="T4297" s="9"/>
      <c r="U4297" s="9"/>
      <c r="V4297" s="12"/>
    </row>
    <row r="4298" spans="17:22">
      <c r="Q4298" s="9"/>
      <c r="R4298" s="9"/>
      <c r="S4298" s="9"/>
      <c r="T4298" s="9"/>
      <c r="U4298" s="9"/>
      <c r="V4298" s="12"/>
    </row>
    <row r="4299" spans="17:22">
      <c r="Q4299" s="9"/>
      <c r="R4299" s="9"/>
      <c r="S4299" s="9"/>
      <c r="T4299" s="9"/>
      <c r="U4299" s="9"/>
      <c r="V4299" s="12"/>
    </row>
    <row r="4300" spans="17:22">
      <c r="Q4300" s="9"/>
      <c r="R4300" s="9"/>
      <c r="S4300" s="9"/>
      <c r="T4300" s="9"/>
      <c r="U4300" s="9"/>
      <c r="V4300" s="12"/>
    </row>
    <row r="4301" spans="17:22">
      <c r="Q4301" s="9"/>
      <c r="R4301" s="9"/>
      <c r="S4301" s="9"/>
      <c r="T4301" s="9"/>
      <c r="U4301" s="9"/>
      <c r="V4301" s="12"/>
    </row>
    <row r="4302" spans="17:22">
      <c r="Q4302" s="9"/>
      <c r="R4302" s="9"/>
      <c r="S4302" s="9"/>
      <c r="T4302" s="9"/>
      <c r="U4302" s="9"/>
      <c r="V4302" s="12"/>
    </row>
    <row r="4303" spans="17:22">
      <c r="Q4303" s="9"/>
      <c r="R4303" s="9"/>
      <c r="S4303" s="9"/>
      <c r="T4303" s="9"/>
      <c r="U4303" s="9"/>
      <c r="V4303" s="12"/>
    </row>
    <row r="4304" spans="17:22">
      <c r="Q4304" s="9"/>
      <c r="R4304" s="9"/>
      <c r="S4304" s="9"/>
      <c r="T4304" s="9"/>
      <c r="U4304" s="9"/>
      <c r="V4304" s="12"/>
    </row>
    <row r="4305" spans="17:22">
      <c r="Q4305" s="9"/>
      <c r="R4305" s="9"/>
      <c r="S4305" s="9"/>
      <c r="T4305" s="9"/>
      <c r="U4305" s="9"/>
      <c r="V4305" s="12"/>
    </row>
    <row r="4306" spans="17:22">
      <c r="Q4306" s="9"/>
      <c r="R4306" s="9"/>
      <c r="S4306" s="9"/>
      <c r="T4306" s="9"/>
      <c r="U4306" s="9"/>
      <c r="V4306" s="12"/>
    </row>
    <row r="4307" spans="17:22">
      <c r="Q4307" s="9"/>
      <c r="R4307" s="9"/>
      <c r="S4307" s="9"/>
      <c r="T4307" s="9"/>
      <c r="U4307" s="9"/>
      <c r="V4307" s="12"/>
    </row>
    <row r="4308" spans="17:22">
      <c r="Q4308" s="9"/>
      <c r="R4308" s="9"/>
      <c r="S4308" s="9"/>
      <c r="T4308" s="9"/>
      <c r="U4308" s="9"/>
      <c r="V4308" s="12"/>
    </row>
    <row r="4309" spans="17:22">
      <c r="Q4309" s="9"/>
      <c r="R4309" s="9"/>
      <c r="S4309" s="9"/>
      <c r="T4309" s="9"/>
      <c r="U4309" s="9"/>
      <c r="V4309" s="12"/>
    </row>
    <row r="4310" spans="17:22">
      <c r="Q4310" s="9"/>
      <c r="R4310" s="9"/>
      <c r="S4310" s="9"/>
      <c r="T4310" s="9"/>
      <c r="U4310" s="9"/>
      <c r="V4310" s="12"/>
    </row>
    <row r="4311" spans="17:22">
      <c r="Q4311" s="9"/>
      <c r="R4311" s="9"/>
      <c r="S4311" s="9"/>
      <c r="T4311" s="9"/>
      <c r="U4311" s="9"/>
      <c r="V4311" s="12"/>
    </row>
    <row r="4312" spans="17:22">
      <c r="Q4312" s="9"/>
      <c r="R4312" s="9"/>
      <c r="S4312" s="9"/>
      <c r="T4312" s="9"/>
      <c r="U4312" s="9"/>
      <c r="V4312" s="12"/>
    </row>
    <row r="4313" spans="17:22">
      <c r="Q4313" s="9"/>
      <c r="R4313" s="9"/>
      <c r="S4313" s="9"/>
      <c r="T4313" s="9"/>
      <c r="U4313" s="9"/>
      <c r="V4313" s="12"/>
    </row>
    <row r="4314" spans="17:22">
      <c r="Q4314" s="9"/>
      <c r="R4314" s="9"/>
      <c r="S4314" s="9"/>
      <c r="T4314" s="9"/>
      <c r="U4314" s="9"/>
      <c r="V4314" s="12"/>
    </row>
    <row r="4315" spans="17:22">
      <c r="Q4315" s="9"/>
      <c r="R4315" s="9"/>
      <c r="S4315" s="9"/>
      <c r="T4315" s="9"/>
      <c r="U4315" s="9"/>
      <c r="V4315" s="12"/>
    </row>
    <row r="4316" spans="17:22">
      <c r="Q4316" s="9"/>
      <c r="R4316" s="9"/>
      <c r="S4316" s="9"/>
      <c r="T4316" s="9"/>
      <c r="U4316" s="9"/>
      <c r="V4316" s="12"/>
    </row>
    <row r="4317" spans="17:22">
      <c r="Q4317" s="9"/>
      <c r="R4317" s="9"/>
      <c r="S4317" s="9"/>
      <c r="T4317" s="9"/>
      <c r="U4317" s="9"/>
      <c r="V4317" s="12"/>
    </row>
    <row r="4318" spans="17:22">
      <c r="Q4318" s="9"/>
      <c r="R4318" s="9"/>
      <c r="S4318" s="9"/>
      <c r="T4318" s="9"/>
      <c r="U4318" s="9"/>
      <c r="V4318" s="12"/>
    </row>
    <row r="4319" spans="17:22">
      <c r="Q4319" s="9"/>
      <c r="R4319" s="9"/>
      <c r="S4319" s="9"/>
      <c r="T4319" s="9"/>
      <c r="U4319" s="9"/>
      <c r="V4319" s="12"/>
    </row>
    <row r="4320" spans="17:22">
      <c r="Q4320" s="9"/>
      <c r="R4320" s="9"/>
      <c r="S4320" s="9"/>
      <c r="T4320" s="9"/>
      <c r="U4320" s="9"/>
      <c r="V4320" s="12"/>
    </row>
    <row r="4321" spans="17:22">
      <c r="Q4321" s="9"/>
      <c r="R4321" s="9"/>
      <c r="S4321" s="9"/>
      <c r="T4321" s="9"/>
      <c r="U4321" s="9"/>
      <c r="V4321" s="12"/>
    </row>
    <row r="4322" spans="17:22">
      <c r="Q4322" s="9"/>
      <c r="R4322" s="9"/>
      <c r="S4322" s="9"/>
      <c r="T4322" s="9"/>
      <c r="U4322" s="9"/>
      <c r="V4322" s="12"/>
    </row>
    <row r="4323" spans="17:22">
      <c r="Q4323" s="9"/>
      <c r="R4323" s="9"/>
      <c r="S4323" s="9"/>
      <c r="T4323" s="9"/>
      <c r="U4323" s="9"/>
      <c r="V4323" s="12"/>
    </row>
    <row r="4324" spans="17:22">
      <c r="Q4324" s="9"/>
      <c r="R4324" s="9"/>
      <c r="S4324" s="9"/>
      <c r="T4324" s="9"/>
      <c r="U4324" s="9"/>
      <c r="V4324" s="12"/>
    </row>
    <row r="4325" spans="17:22">
      <c r="Q4325" s="9"/>
      <c r="R4325" s="9"/>
      <c r="S4325" s="9"/>
      <c r="T4325" s="9"/>
      <c r="U4325" s="9"/>
      <c r="V4325" s="12"/>
    </row>
    <row r="4326" spans="17:22">
      <c r="Q4326" s="9"/>
      <c r="R4326" s="9"/>
      <c r="S4326" s="9"/>
      <c r="T4326" s="9"/>
      <c r="U4326" s="9"/>
      <c r="V4326" s="12"/>
    </row>
    <row r="4327" spans="17:22">
      <c r="Q4327" s="9"/>
      <c r="R4327" s="9"/>
      <c r="S4327" s="9"/>
      <c r="T4327" s="9"/>
      <c r="U4327" s="9"/>
      <c r="V4327" s="12"/>
    </row>
    <row r="4328" spans="17:22">
      <c r="Q4328" s="9"/>
      <c r="R4328" s="9"/>
      <c r="S4328" s="9"/>
      <c r="T4328" s="9"/>
      <c r="U4328" s="9"/>
      <c r="V4328" s="12"/>
    </row>
    <row r="4329" spans="17:22">
      <c r="Q4329" s="9"/>
      <c r="R4329" s="9"/>
      <c r="S4329" s="9"/>
      <c r="T4329" s="9"/>
      <c r="U4329" s="9"/>
      <c r="V4329" s="12"/>
    </row>
    <row r="4330" spans="17:22">
      <c r="Q4330" s="9"/>
      <c r="R4330" s="9"/>
      <c r="S4330" s="9"/>
      <c r="T4330" s="9"/>
      <c r="U4330" s="9"/>
      <c r="V4330" s="12"/>
    </row>
    <row r="4331" spans="17:22">
      <c r="Q4331" s="9"/>
      <c r="R4331" s="9"/>
      <c r="S4331" s="9"/>
      <c r="T4331" s="9"/>
      <c r="U4331" s="9"/>
      <c r="V4331" s="12"/>
    </row>
    <row r="4332" spans="17:22">
      <c r="Q4332" s="9"/>
      <c r="R4332" s="9"/>
      <c r="S4332" s="9"/>
      <c r="T4332" s="9"/>
      <c r="U4332" s="9"/>
      <c r="V4332" s="12"/>
    </row>
    <row r="4333" spans="17:22">
      <c r="Q4333" s="9"/>
      <c r="R4333" s="9"/>
      <c r="S4333" s="9"/>
      <c r="T4333" s="9"/>
      <c r="U4333" s="9"/>
      <c r="V4333" s="12"/>
    </row>
    <row r="4334" spans="17:22">
      <c r="Q4334" s="9"/>
      <c r="R4334" s="9"/>
      <c r="S4334" s="9"/>
      <c r="T4334" s="9"/>
      <c r="U4334" s="9"/>
      <c r="V4334" s="12"/>
    </row>
    <row r="4335" spans="17:22">
      <c r="Q4335" s="9"/>
      <c r="R4335" s="9"/>
      <c r="S4335" s="9"/>
      <c r="T4335" s="9"/>
      <c r="U4335" s="9"/>
      <c r="V4335" s="12"/>
    </row>
    <row r="4336" spans="17:22">
      <c r="Q4336" s="9"/>
      <c r="R4336" s="9"/>
      <c r="S4336" s="9"/>
      <c r="T4336" s="9"/>
      <c r="U4336" s="9"/>
      <c r="V4336" s="12"/>
    </row>
    <row r="4337" spans="17:22">
      <c r="Q4337" s="9"/>
      <c r="R4337" s="9"/>
      <c r="S4337" s="9"/>
      <c r="T4337" s="9"/>
      <c r="U4337" s="9"/>
      <c r="V4337" s="12"/>
    </row>
    <row r="4338" spans="17:22">
      <c r="Q4338" s="9"/>
      <c r="R4338" s="9"/>
      <c r="S4338" s="9"/>
      <c r="T4338" s="9"/>
      <c r="U4338" s="9"/>
      <c r="V4338" s="12"/>
    </row>
    <row r="4339" spans="17:22">
      <c r="Q4339" s="9"/>
      <c r="R4339" s="9"/>
      <c r="S4339" s="9"/>
      <c r="T4339" s="9"/>
      <c r="U4339" s="9"/>
      <c r="V4339" s="12"/>
    </row>
    <row r="4340" spans="17:22">
      <c r="Q4340" s="9"/>
      <c r="R4340" s="9"/>
      <c r="S4340" s="9"/>
      <c r="T4340" s="9"/>
      <c r="U4340" s="9"/>
      <c r="V4340" s="12"/>
    </row>
    <row r="4341" spans="17:22">
      <c r="Q4341" s="9"/>
      <c r="R4341" s="9"/>
      <c r="S4341" s="9"/>
      <c r="T4341" s="9"/>
      <c r="U4341" s="9"/>
      <c r="V4341" s="12"/>
    </row>
    <row r="4342" spans="17:22">
      <c r="Q4342" s="9"/>
      <c r="R4342" s="9"/>
      <c r="S4342" s="9"/>
      <c r="T4342" s="9"/>
      <c r="U4342" s="9"/>
      <c r="V4342" s="12"/>
    </row>
    <row r="4343" spans="17:22">
      <c r="Q4343" s="9"/>
      <c r="R4343" s="9"/>
      <c r="S4343" s="9"/>
      <c r="T4343" s="9"/>
      <c r="U4343" s="9"/>
      <c r="V4343" s="12"/>
    </row>
    <row r="4344" spans="17:22">
      <c r="Q4344" s="9"/>
      <c r="R4344" s="9"/>
      <c r="S4344" s="9"/>
      <c r="T4344" s="9"/>
      <c r="U4344" s="9"/>
      <c r="V4344" s="12"/>
    </row>
    <row r="4345" spans="17:22">
      <c r="Q4345" s="9"/>
      <c r="R4345" s="9"/>
      <c r="S4345" s="9"/>
      <c r="T4345" s="9"/>
      <c r="U4345" s="9"/>
      <c r="V4345" s="12"/>
    </row>
    <row r="4346" spans="17:22">
      <c r="Q4346" s="9"/>
      <c r="R4346" s="9"/>
      <c r="S4346" s="9"/>
      <c r="T4346" s="9"/>
      <c r="U4346" s="9"/>
      <c r="V4346" s="12"/>
    </row>
    <row r="4347" spans="17:22">
      <c r="Q4347" s="9"/>
      <c r="R4347" s="9"/>
      <c r="S4347" s="9"/>
      <c r="T4347" s="9"/>
      <c r="U4347" s="9"/>
      <c r="V4347" s="12"/>
    </row>
    <row r="4348" spans="17:22">
      <c r="Q4348" s="9"/>
      <c r="R4348" s="9"/>
      <c r="S4348" s="9"/>
      <c r="T4348" s="9"/>
      <c r="U4348" s="9"/>
      <c r="V4348" s="12"/>
    </row>
    <row r="4349" spans="17:22">
      <c r="Q4349" s="9"/>
      <c r="R4349" s="9"/>
      <c r="S4349" s="9"/>
      <c r="T4349" s="9"/>
      <c r="U4349" s="9"/>
      <c r="V4349" s="12"/>
    </row>
    <row r="4350" spans="17:22">
      <c r="Q4350" s="9"/>
      <c r="R4350" s="9"/>
      <c r="S4350" s="9"/>
      <c r="T4350" s="9"/>
      <c r="U4350" s="9"/>
      <c r="V4350" s="12"/>
    </row>
    <row r="4351" spans="17:22">
      <c r="Q4351" s="9"/>
      <c r="R4351" s="9"/>
      <c r="S4351" s="9"/>
      <c r="T4351" s="9"/>
      <c r="U4351" s="9"/>
      <c r="V4351" s="12"/>
    </row>
    <row r="4352" spans="17:22">
      <c r="Q4352" s="9"/>
      <c r="R4352" s="9"/>
      <c r="S4352" s="9"/>
      <c r="T4352" s="9"/>
      <c r="U4352" s="9"/>
      <c r="V4352" s="12"/>
    </row>
    <row r="4353" spans="17:22">
      <c r="Q4353" s="9"/>
      <c r="R4353" s="9"/>
      <c r="S4353" s="9"/>
      <c r="T4353" s="9"/>
      <c r="U4353" s="9"/>
      <c r="V4353" s="12"/>
    </row>
    <row r="4354" spans="17:22">
      <c r="Q4354" s="9"/>
      <c r="R4354" s="9"/>
      <c r="S4354" s="9"/>
      <c r="T4354" s="9"/>
      <c r="U4354" s="9"/>
      <c r="V4354" s="12"/>
    </row>
    <row r="4355" spans="17:22">
      <c r="Q4355" s="9"/>
      <c r="R4355" s="9"/>
      <c r="S4355" s="9"/>
      <c r="T4355" s="9"/>
      <c r="U4355" s="9"/>
      <c r="V4355" s="12"/>
    </row>
    <row r="4356" spans="17:22">
      <c r="Q4356" s="9"/>
      <c r="R4356" s="9"/>
      <c r="S4356" s="9"/>
      <c r="T4356" s="9"/>
      <c r="U4356" s="9"/>
      <c r="V4356" s="12"/>
    </row>
    <row r="4357" spans="17:22">
      <c r="Q4357" s="9"/>
      <c r="R4357" s="9"/>
      <c r="S4357" s="9"/>
      <c r="T4357" s="9"/>
      <c r="U4357" s="9"/>
      <c r="V4357" s="12"/>
    </row>
    <row r="4358" spans="17:22">
      <c r="Q4358" s="9"/>
      <c r="R4358" s="9"/>
      <c r="S4358" s="9"/>
      <c r="T4358" s="9"/>
      <c r="U4358" s="9"/>
      <c r="V4358" s="12"/>
    </row>
    <row r="4359" spans="17:22">
      <c r="Q4359" s="9"/>
      <c r="R4359" s="9"/>
      <c r="S4359" s="9"/>
      <c r="T4359" s="9"/>
      <c r="U4359" s="9"/>
      <c r="V4359" s="12"/>
    </row>
    <row r="4360" spans="17:22">
      <c r="Q4360" s="9"/>
      <c r="R4360" s="9"/>
      <c r="S4360" s="9"/>
      <c r="T4360" s="9"/>
      <c r="U4360" s="9"/>
      <c r="V4360" s="12"/>
    </row>
    <row r="4361" spans="17:22">
      <c r="Q4361" s="9"/>
      <c r="R4361" s="9"/>
      <c r="S4361" s="9"/>
      <c r="T4361" s="9"/>
      <c r="U4361" s="9"/>
      <c r="V4361" s="12"/>
    </row>
    <row r="4362" spans="17:22">
      <c r="Q4362" s="9"/>
      <c r="R4362" s="9"/>
      <c r="S4362" s="9"/>
      <c r="T4362" s="9"/>
      <c r="U4362" s="9"/>
      <c r="V4362" s="12"/>
    </row>
    <row r="4363" spans="17:22">
      <c r="Q4363" s="9"/>
      <c r="R4363" s="9"/>
      <c r="S4363" s="9"/>
      <c r="T4363" s="9"/>
      <c r="U4363" s="9"/>
      <c r="V4363" s="12"/>
    </row>
    <row r="4364" spans="17:22">
      <c r="Q4364" s="9"/>
      <c r="R4364" s="9"/>
      <c r="S4364" s="9"/>
      <c r="T4364" s="9"/>
      <c r="U4364" s="9"/>
      <c r="V4364" s="12"/>
    </row>
    <row r="4365" spans="17:22">
      <c r="Q4365" s="9"/>
      <c r="R4365" s="9"/>
      <c r="S4365" s="9"/>
      <c r="T4365" s="9"/>
      <c r="U4365" s="9"/>
      <c r="V4365" s="12"/>
    </row>
    <row r="4366" spans="17:22">
      <c r="Q4366" s="9"/>
      <c r="R4366" s="9"/>
      <c r="S4366" s="9"/>
      <c r="T4366" s="9"/>
      <c r="U4366" s="9"/>
      <c r="V4366" s="12"/>
    </row>
    <row r="4367" spans="17:22">
      <c r="Q4367" s="9"/>
      <c r="R4367" s="9"/>
      <c r="S4367" s="9"/>
      <c r="T4367" s="9"/>
      <c r="U4367" s="9"/>
      <c r="V4367" s="12"/>
    </row>
    <row r="4368" spans="17:22">
      <c r="Q4368" s="9"/>
      <c r="R4368" s="9"/>
      <c r="S4368" s="9"/>
      <c r="T4368" s="9"/>
      <c r="U4368" s="9"/>
      <c r="V4368" s="12"/>
    </row>
    <row r="4369" spans="17:22">
      <c r="Q4369" s="9"/>
      <c r="R4369" s="9"/>
      <c r="S4369" s="9"/>
      <c r="T4369" s="9"/>
      <c r="U4369" s="9"/>
      <c r="V4369" s="12"/>
    </row>
    <row r="4370" spans="17:22">
      <c r="Q4370" s="9"/>
      <c r="R4370" s="9"/>
      <c r="S4370" s="9"/>
      <c r="T4370" s="9"/>
      <c r="U4370" s="9"/>
      <c r="V4370" s="12"/>
    </row>
    <row r="4371" spans="17:22">
      <c r="Q4371" s="9"/>
      <c r="R4371" s="9"/>
      <c r="S4371" s="9"/>
      <c r="T4371" s="9"/>
      <c r="U4371" s="9"/>
      <c r="V4371" s="12"/>
    </row>
    <row r="4372" spans="17:22">
      <c r="Q4372" s="9"/>
      <c r="R4372" s="9"/>
      <c r="S4372" s="9"/>
      <c r="T4372" s="9"/>
      <c r="U4372" s="9"/>
      <c r="V4372" s="12"/>
    </row>
    <row r="4373" spans="17:22">
      <c r="Q4373" s="9"/>
      <c r="R4373" s="9"/>
      <c r="S4373" s="9"/>
      <c r="T4373" s="9"/>
      <c r="U4373" s="9"/>
      <c r="V4373" s="12"/>
    </row>
    <row r="4374" spans="17:22">
      <c r="Q4374" s="9"/>
      <c r="R4374" s="9"/>
      <c r="S4374" s="9"/>
      <c r="T4374" s="9"/>
      <c r="U4374" s="9"/>
      <c r="V4374" s="12"/>
    </row>
    <row r="4375" spans="17:22">
      <c r="Q4375" s="9"/>
      <c r="R4375" s="9"/>
      <c r="S4375" s="9"/>
      <c r="T4375" s="9"/>
      <c r="U4375" s="9"/>
      <c r="V4375" s="12"/>
    </row>
    <row r="4376" spans="17:22">
      <c r="Q4376" s="9"/>
      <c r="R4376" s="9"/>
      <c r="S4376" s="9"/>
      <c r="T4376" s="9"/>
      <c r="U4376" s="9"/>
      <c r="V4376" s="12"/>
    </row>
    <row r="4377" spans="17:22">
      <c r="Q4377" s="9"/>
      <c r="R4377" s="9"/>
      <c r="S4377" s="9"/>
      <c r="T4377" s="9"/>
      <c r="U4377" s="9"/>
      <c r="V4377" s="12"/>
    </row>
    <row r="4378" spans="17:22">
      <c r="Q4378" s="9"/>
      <c r="R4378" s="9"/>
      <c r="S4378" s="9"/>
      <c r="T4378" s="9"/>
      <c r="U4378" s="9"/>
      <c r="V4378" s="12"/>
    </row>
    <row r="4379" spans="17:22">
      <c r="Q4379" s="9"/>
      <c r="R4379" s="9"/>
      <c r="S4379" s="9"/>
      <c r="T4379" s="9"/>
      <c r="U4379" s="9"/>
      <c r="V4379" s="12"/>
    </row>
    <row r="4380" spans="17:22">
      <c r="Q4380" s="9"/>
      <c r="R4380" s="9"/>
      <c r="S4380" s="9"/>
      <c r="T4380" s="9"/>
      <c r="U4380" s="9"/>
      <c r="V4380" s="12"/>
    </row>
    <row r="4381" spans="17:22">
      <c r="Q4381" s="9"/>
      <c r="R4381" s="9"/>
      <c r="S4381" s="9"/>
      <c r="T4381" s="9"/>
      <c r="U4381" s="9"/>
      <c r="V4381" s="12"/>
    </row>
    <row r="4382" spans="17:22">
      <c r="Q4382" s="9"/>
      <c r="R4382" s="9"/>
      <c r="S4382" s="9"/>
      <c r="T4382" s="9"/>
      <c r="U4382" s="9"/>
      <c r="V4382" s="12"/>
    </row>
    <row r="4383" spans="17:22">
      <c r="Q4383" s="9"/>
      <c r="R4383" s="9"/>
      <c r="S4383" s="9"/>
      <c r="T4383" s="9"/>
      <c r="U4383" s="9"/>
      <c r="V4383" s="12"/>
    </row>
    <row r="4384" spans="17:22">
      <c r="Q4384" s="9"/>
      <c r="R4384" s="9"/>
      <c r="S4384" s="9"/>
      <c r="T4384" s="9"/>
      <c r="U4384" s="9"/>
      <c r="V4384" s="12"/>
    </row>
    <row r="4385" spans="17:22">
      <c r="Q4385" s="9"/>
      <c r="R4385" s="9"/>
      <c r="S4385" s="9"/>
      <c r="T4385" s="9"/>
      <c r="U4385" s="9"/>
      <c r="V4385" s="12"/>
    </row>
    <row r="4386" spans="17:22">
      <c r="Q4386" s="9"/>
      <c r="R4386" s="9"/>
      <c r="S4386" s="9"/>
      <c r="T4386" s="9"/>
      <c r="U4386" s="9"/>
      <c r="V4386" s="12"/>
    </row>
    <row r="4387" spans="17:22">
      <c r="Q4387" s="9"/>
      <c r="R4387" s="9"/>
      <c r="S4387" s="9"/>
      <c r="T4387" s="9"/>
      <c r="U4387" s="9"/>
      <c r="V4387" s="12"/>
    </row>
    <row r="4388" spans="17:22">
      <c r="Q4388" s="9"/>
      <c r="R4388" s="9"/>
      <c r="S4388" s="9"/>
      <c r="T4388" s="9"/>
      <c r="U4388" s="9"/>
      <c r="V4388" s="12"/>
    </row>
    <row r="4389" spans="17:22">
      <c r="Q4389" s="9"/>
      <c r="R4389" s="9"/>
      <c r="S4389" s="9"/>
      <c r="T4389" s="9"/>
      <c r="U4389" s="9"/>
      <c r="V4389" s="12"/>
    </row>
    <row r="4390" spans="17:22">
      <c r="Q4390" s="9"/>
      <c r="R4390" s="9"/>
      <c r="S4390" s="9"/>
      <c r="T4390" s="9"/>
      <c r="U4390" s="9"/>
      <c r="V4390" s="12"/>
    </row>
    <row r="4391" spans="17:22">
      <c r="Q4391" s="9"/>
      <c r="R4391" s="9"/>
      <c r="S4391" s="9"/>
      <c r="T4391" s="9"/>
      <c r="U4391" s="9"/>
      <c r="V4391" s="12"/>
    </row>
    <row r="4392" spans="17:22">
      <c r="Q4392" s="9"/>
      <c r="R4392" s="9"/>
      <c r="S4392" s="9"/>
      <c r="T4392" s="9"/>
      <c r="U4392" s="9"/>
      <c r="V4392" s="12"/>
    </row>
    <row r="4393" spans="17:22">
      <c r="Q4393" s="9"/>
      <c r="R4393" s="9"/>
      <c r="S4393" s="9"/>
      <c r="T4393" s="9"/>
      <c r="U4393" s="9"/>
      <c r="V4393" s="12"/>
    </row>
    <row r="4394" spans="17:22">
      <c r="Q4394" s="9"/>
      <c r="R4394" s="9"/>
      <c r="S4394" s="9"/>
      <c r="T4394" s="9"/>
      <c r="U4394" s="9"/>
      <c r="V4394" s="12"/>
    </row>
    <row r="4395" spans="17:22">
      <c r="Q4395" s="9"/>
      <c r="R4395" s="9"/>
      <c r="S4395" s="9"/>
      <c r="T4395" s="9"/>
      <c r="U4395" s="9"/>
      <c r="V4395" s="12"/>
    </row>
    <row r="4396" spans="17:22">
      <c r="Q4396" s="9"/>
      <c r="R4396" s="9"/>
      <c r="S4396" s="9"/>
      <c r="T4396" s="9"/>
      <c r="U4396" s="9"/>
      <c r="V4396" s="12"/>
    </row>
    <row r="4397" spans="17:22">
      <c r="Q4397" s="9"/>
      <c r="R4397" s="9"/>
      <c r="S4397" s="9"/>
      <c r="T4397" s="9"/>
      <c r="U4397" s="9"/>
      <c r="V4397" s="12"/>
    </row>
    <row r="4398" spans="17:22">
      <c r="Q4398" s="9"/>
      <c r="R4398" s="9"/>
      <c r="S4398" s="9"/>
      <c r="T4398" s="9"/>
      <c r="U4398" s="9"/>
      <c r="V4398" s="12"/>
    </row>
    <row r="4399" spans="17:22">
      <c r="Q4399" s="9"/>
      <c r="R4399" s="9"/>
      <c r="S4399" s="9"/>
      <c r="T4399" s="9"/>
      <c r="U4399" s="9"/>
      <c r="V4399" s="12"/>
    </row>
    <row r="4400" spans="17:22">
      <c r="Q4400" s="9"/>
      <c r="R4400" s="9"/>
      <c r="S4400" s="9"/>
      <c r="T4400" s="9"/>
      <c r="U4400" s="9"/>
      <c r="V4400" s="12"/>
    </row>
    <row r="4401" spans="17:22">
      <c r="Q4401" s="9"/>
      <c r="R4401" s="9"/>
      <c r="S4401" s="9"/>
      <c r="T4401" s="9"/>
      <c r="U4401" s="9"/>
      <c r="V4401" s="12"/>
    </row>
    <row r="4402" spans="17:22">
      <c r="Q4402" s="9"/>
      <c r="R4402" s="9"/>
      <c r="S4402" s="9"/>
      <c r="T4402" s="9"/>
      <c r="U4402" s="9"/>
      <c r="V4402" s="12"/>
    </row>
    <row r="4403" spans="17:22">
      <c r="Q4403" s="9"/>
      <c r="R4403" s="9"/>
      <c r="S4403" s="9"/>
      <c r="T4403" s="9"/>
      <c r="U4403" s="9"/>
      <c r="V4403" s="12"/>
    </row>
    <row r="4404" spans="17:22">
      <c r="Q4404" s="9"/>
      <c r="R4404" s="9"/>
      <c r="S4404" s="9"/>
      <c r="T4404" s="9"/>
      <c r="U4404" s="9"/>
      <c r="V4404" s="12"/>
    </row>
    <row r="4405" spans="17:22">
      <c r="Q4405" s="9"/>
      <c r="R4405" s="9"/>
      <c r="S4405" s="9"/>
      <c r="T4405" s="9"/>
      <c r="U4405" s="9"/>
      <c r="V4405" s="12"/>
    </row>
    <row r="4406" spans="17:22">
      <c r="Q4406" s="9"/>
      <c r="R4406" s="9"/>
      <c r="S4406" s="9"/>
      <c r="T4406" s="9"/>
      <c r="U4406" s="9"/>
      <c r="V4406" s="12"/>
    </row>
    <row r="4407" spans="17:22">
      <c r="Q4407" s="9"/>
      <c r="R4407" s="9"/>
      <c r="S4407" s="9"/>
      <c r="T4407" s="9"/>
      <c r="U4407" s="9"/>
      <c r="V4407" s="12"/>
    </row>
    <row r="4408" spans="17:22">
      <c r="Q4408" s="9"/>
      <c r="R4408" s="9"/>
      <c r="S4408" s="9"/>
      <c r="T4408" s="9"/>
      <c r="U4408" s="9"/>
      <c r="V4408" s="12"/>
    </row>
    <row r="4409" spans="17:22">
      <c r="Q4409" s="9"/>
      <c r="R4409" s="9"/>
      <c r="S4409" s="9"/>
      <c r="T4409" s="9"/>
      <c r="U4409" s="9"/>
      <c r="V4409" s="12"/>
    </row>
    <row r="4410" spans="17:22">
      <c r="Q4410" s="9"/>
      <c r="R4410" s="9"/>
      <c r="S4410" s="9"/>
      <c r="T4410" s="9"/>
      <c r="U4410" s="9"/>
      <c r="V4410" s="12"/>
    </row>
    <row r="4411" spans="17:22">
      <c r="Q4411" s="9"/>
      <c r="R4411" s="9"/>
      <c r="S4411" s="9"/>
      <c r="T4411" s="9"/>
      <c r="U4411" s="9"/>
      <c r="V4411" s="12"/>
    </row>
  </sheetData>
  <sheetProtection algorithmName="SHA-512" hashValue="KaY9R56qdZQ3K5KjF5ZsfHU6iBVmxSb0WYasBexLWbhwzsuH/DBv8Tq6lIbZfLN5Ty6nSDVBs5q4fqm/NqeGjw==" saltValue="2u439TqTg/3wdTOSD1Su0Q==" spinCount="100000" sheet="1" objects="1" scenarios="1" selectLockedCells="1"/>
  <mergeCells count="2">
    <mergeCell ref="T2:U5"/>
    <mergeCell ref="T6:U6"/>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D1B03FFF-C584-4B55-B182-650BE4E855F6}">
          <x14:formula1>
            <xm:f>Maankäyttö_data!$A$32:$A$33</xm:f>
          </x14:formula1>
          <xm:sqref>T6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0FF1FF-C5CB-46BE-9019-A52122E38B95}">
  <sheetPr codeName="Taul1">
    <tabColor theme="9" tint="0.59999389629810485"/>
  </sheetPr>
  <dimension ref="A1:AC79"/>
  <sheetViews>
    <sheetView tabSelected="1" topLeftCell="A10" zoomScale="90" zoomScaleNormal="90" workbookViewId="0">
      <selection activeCell="D14" sqref="D14"/>
    </sheetView>
  </sheetViews>
  <sheetFormatPr defaultColWidth="8.81640625" defaultRowHeight="14.5"/>
  <cols>
    <col min="1" max="1" width="2.54296875" style="9" customWidth="1"/>
    <col min="2" max="2" width="18.6328125" style="9" customWidth="1"/>
    <col min="3" max="3" width="5" style="9" customWidth="1"/>
    <col min="4" max="4" width="17.453125" style="9" customWidth="1"/>
    <col min="5" max="5" width="2.81640625" style="9" customWidth="1"/>
    <col min="6" max="6" width="19.1796875" style="9" customWidth="1"/>
    <col min="7" max="7" width="2.81640625" style="9" customWidth="1"/>
    <col min="8" max="8" width="3.1796875" style="9" customWidth="1"/>
    <col min="9" max="9" width="17.81640625" style="9" customWidth="1"/>
    <col min="10" max="10" width="2.81640625" style="9" customWidth="1"/>
    <col min="11" max="11" width="19" style="9" customWidth="1"/>
    <col min="12" max="12" width="2.54296875" style="9" customWidth="1"/>
    <col min="13" max="13" width="2" style="9" customWidth="1"/>
    <col min="14" max="14" width="20.1796875" style="9" hidden="1" customWidth="1"/>
    <col min="15" max="15" width="3.81640625" style="9" hidden="1" customWidth="1"/>
    <col min="16" max="16" width="11.81640625" style="9" hidden="1" customWidth="1"/>
    <col min="17" max="17" width="2.90625" style="9" hidden="1" customWidth="1"/>
    <col min="18" max="18" width="17.54296875" style="9" hidden="1" customWidth="1"/>
    <col min="19" max="19" width="5.81640625" style="9" hidden="1" customWidth="1"/>
    <col min="20" max="20" width="13.81640625" style="9" hidden="1" customWidth="1"/>
    <col min="21" max="21" width="13.1796875" style="9" hidden="1" customWidth="1"/>
    <col min="22" max="22" width="1.453125" style="9" customWidth="1"/>
    <col min="23" max="23" width="2.54296875" style="9" customWidth="1"/>
    <col min="24" max="24" width="28.54296875" style="9" customWidth="1"/>
    <col min="25" max="25" width="11.453125" style="9" customWidth="1"/>
    <col min="26" max="26" width="12.81640625" style="9" customWidth="1"/>
    <col min="27" max="27" width="7" style="9" customWidth="1"/>
    <col min="28" max="28" width="4" style="9" customWidth="1"/>
    <col min="29" max="29" width="3.81640625" style="9" customWidth="1"/>
    <col min="30" max="16384" width="8.81640625" style="9"/>
  </cols>
  <sheetData>
    <row r="1" spans="1:29" ht="24" thickBot="1">
      <c r="A1" s="12"/>
      <c r="B1" s="144" t="str">
        <f>'1. Lähtotiedot uusi kaava'!B2</f>
        <v>Kunta tai kaupunki</v>
      </c>
      <c r="C1" s="12"/>
      <c r="D1" s="13"/>
      <c r="E1" s="13"/>
      <c r="F1" s="13"/>
      <c r="G1" s="13"/>
      <c r="H1" s="12"/>
      <c r="I1" s="13"/>
      <c r="J1" s="13"/>
      <c r="K1" s="13"/>
      <c r="L1" s="13"/>
      <c r="M1" s="13"/>
      <c r="N1" s="13"/>
      <c r="O1" s="13"/>
      <c r="P1" s="13"/>
      <c r="Q1" s="13"/>
      <c r="R1" s="13"/>
      <c r="S1" s="12"/>
      <c r="T1" s="14"/>
      <c r="U1" s="14"/>
      <c r="V1" s="14"/>
      <c r="W1" s="14"/>
      <c r="X1" s="14"/>
      <c r="Y1" s="14"/>
      <c r="Z1" s="14"/>
      <c r="AA1" s="14"/>
      <c r="AB1" s="14"/>
      <c r="AC1" s="14"/>
    </row>
    <row r="2" spans="1:29" ht="15" thickBot="1">
      <c r="A2" s="12"/>
      <c r="B2" s="212" t="str">
        <f>'1. Lähtotiedot uusi kaava'!B3</f>
        <v>Lempäälä</v>
      </c>
      <c r="C2" s="13"/>
      <c r="D2" s="13"/>
      <c r="E2" s="13"/>
      <c r="F2" s="13"/>
      <c r="G2" s="13"/>
      <c r="H2" s="12"/>
      <c r="I2" s="13"/>
      <c r="J2" s="13"/>
      <c r="K2" s="13"/>
      <c r="L2" s="13"/>
      <c r="M2" s="13"/>
      <c r="N2" s="13"/>
      <c r="O2" s="13"/>
      <c r="P2" s="13"/>
      <c r="Q2" s="13"/>
      <c r="R2" s="13"/>
      <c r="S2" s="12"/>
      <c r="T2" s="13"/>
      <c r="U2" s="13"/>
      <c r="V2" s="13"/>
      <c r="W2" s="13"/>
      <c r="X2" s="13"/>
      <c r="Y2" s="13"/>
      <c r="Z2" s="13"/>
      <c r="AA2" s="13"/>
      <c r="AB2" s="13"/>
      <c r="AC2" s="13"/>
    </row>
    <row r="3" spans="1:29">
      <c r="A3" s="12"/>
      <c r="B3" s="153"/>
      <c r="C3" s="13"/>
      <c r="D3" s="13"/>
      <c r="E3" s="13"/>
      <c r="F3" s="13"/>
      <c r="G3" s="13"/>
      <c r="H3" s="12"/>
      <c r="I3" s="13"/>
      <c r="J3" s="13"/>
      <c r="K3" s="13"/>
      <c r="L3" s="13"/>
      <c r="M3" s="13"/>
      <c r="N3" s="13"/>
      <c r="O3" s="13"/>
      <c r="P3" s="13"/>
      <c r="Q3" s="13"/>
      <c r="R3" s="13"/>
      <c r="S3" s="12"/>
      <c r="T3" s="13"/>
      <c r="U3" s="13"/>
      <c r="V3" s="13"/>
      <c r="W3" s="13"/>
      <c r="X3" s="13"/>
      <c r="Y3" s="13"/>
      <c r="Z3" s="13"/>
      <c r="AA3" s="13"/>
      <c r="AB3" s="13"/>
      <c r="AC3" s="13"/>
    </row>
    <row r="4" spans="1:29" ht="23.5">
      <c r="A4" s="12"/>
      <c r="B4" s="146" t="s">
        <v>344</v>
      </c>
      <c r="C4" s="13"/>
      <c r="D4" s="13"/>
      <c r="E4" s="13"/>
      <c r="F4" s="13"/>
      <c r="G4" s="13"/>
      <c r="H4" s="13"/>
      <c r="I4" s="13"/>
      <c r="J4" s="13"/>
      <c r="K4" s="13"/>
      <c r="L4" s="13"/>
      <c r="M4" s="13"/>
      <c r="N4" s="13"/>
      <c r="O4" s="13"/>
      <c r="P4" s="13"/>
      <c r="Q4" s="13"/>
      <c r="R4" s="13"/>
      <c r="S4" s="12"/>
      <c r="T4" s="12"/>
      <c r="U4" s="12"/>
      <c r="V4" s="12"/>
      <c r="W4" s="12"/>
      <c r="X4" s="12"/>
      <c r="Y4" s="12"/>
      <c r="Z4" s="12"/>
      <c r="AA4" s="12"/>
      <c r="AB4" s="12"/>
      <c r="AC4" s="12"/>
    </row>
    <row r="5" spans="1:29">
      <c r="A5" s="12"/>
      <c r="B5" s="12"/>
      <c r="C5" s="12"/>
      <c r="D5" s="12"/>
      <c r="E5" s="12"/>
      <c r="F5" s="13"/>
      <c r="G5" s="13"/>
      <c r="H5" s="13"/>
      <c r="I5" s="13"/>
      <c r="J5" s="13"/>
      <c r="K5" s="13"/>
      <c r="L5" s="13"/>
      <c r="M5" s="13"/>
      <c r="N5" s="13"/>
      <c r="O5" s="13"/>
      <c r="P5" s="13"/>
      <c r="Q5" s="13"/>
      <c r="R5" s="13"/>
      <c r="S5" s="13"/>
      <c r="T5" s="13"/>
      <c r="U5" s="13"/>
      <c r="V5" s="13"/>
      <c r="W5" s="13"/>
      <c r="X5" s="13"/>
      <c r="Y5" s="13"/>
      <c r="Z5" s="13"/>
      <c r="AA5" s="13"/>
      <c r="AB5" s="13"/>
      <c r="AC5" s="13"/>
    </row>
    <row r="6" spans="1:29" ht="23.5">
      <c r="A6" s="12"/>
      <c r="B6" s="15" t="s">
        <v>339</v>
      </c>
      <c r="C6" s="12"/>
      <c r="D6" s="12"/>
      <c r="E6" s="13"/>
      <c r="F6" s="13"/>
      <c r="G6" s="13"/>
      <c r="H6" s="13"/>
      <c r="I6" s="13"/>
      <c r="J6" s="13"/>
      <c r="K6" s="13"/>
      <c r="L6" s="13"/>
      <c r="M6" s="13"/>
      <c r="N6" s="13" t="s">
        <v>352</v>
      </c>
      <c r="O6" s="13"/>
      <c r="P6" s="13"/>
      <c r="Q6" s="13"/>
      <c r="R6" s="13"/>
      <c r="S6" s="13"/>
      <c r="T6" s="13"/>
      <c r="U6" s="13"/>
      <c r="V6" s="13"/>
      <c r="W6" s="13"/>
      <c r="X6" s="13"/>
      <c r="Y6" s="13"/>
      <c r="Z6" s="13"/>
      <c r="AA6" s="13"/>
      <c r="AB6" s="13"/>
      <c r="AC6" s="13"/>
    </row>
    <row r="7" spans="1:29" ht="23.5">
      <c r="A7" s="12"/>
      <c r="B7" s="15"/>
      <c r="C7" s="12"/>
      <c r="D7" s="12"/>
      <c r="E7" s="13"/>
      <c r="F7" s="13"/>
      <c r="G7" s="13"/>
      <c r="H7" s="13"/>
      <c r="I7" s="13"/>
      <c r="J7" s="13"/>
      <c r="K7" s="13"/>
      <c r="L7" s="13"/>
      <c r="M7" s="13"/>
      <c r="N7" s="13"/>
      <c r="O7" s="13"/>
      <c r="P7" s="13"/>
      <c r="Q7" s="13"/>
      <c r="R7" s="13"/>
      <c r="S7" s="13"/>
      <c r="T7" s="13"/>
      <c r="U7" s="13"/>
      <c r="V7" s="13"/>
      <c r="W7" s="13"/>
      <c r="X7" s="13"/>
      <c r="Y7" s="13"/>
      <c r="Z7" s="13"/>
      <c r="AA7" s="13"/>
      <c r="AB7" s="13"/>
      <c r="AC7" s="13"/>
    </row>
    <row r="8" spans="1:29" s="20" customFormat="1">
      <c r="A8" s="17"/>
      <c r="B8" s="289" t="s">
        <v>1</v>
      </c>
      <c r="C8" s="290"/>
      <c r="D8" s="290"/>
      <c r="E8" s="18"/>
      <c r="F8" s="18"/>
      <c r="G8" s="19"/>
      <c r="H8" s="18" t="s">
        <v>2</v>
      </c>
      <c r="I8" s="18"/>
      <c r="J8" s="18"/>
      <c r="K8" s="18"/>
      <c r="L8" s="17"/>
      <c r="M8" s="17"/>
      <c r="N8" s="18" t="s">
        <v>311</v>
      </c>
      <c r="O8" s="18"/>
      <c r="P8" s="18"/>
      <c r="Q8" s="18"/>
      <c r="R8" s="18"/>
      <c r="S8" s="17"/>
      <c r="T8" s="18" t="s">
        <v>3</v>
      </c>
      <c r="U8" s="18"/>
      <c r="V8" s="17"/>
      <c r="W8" s="17"/>
      <c r="X8" s="17"/>
      <c r="Y8" s="17"/>
      <c r="Z8" s="17"/>
      <c r="AA8" s="17"/>
      <c r="AB8" s="17"/>
      <c r="AC8" s="17"/>
    </row>
    <row r="9" spans="1:29" s="20" customFormat="1">
      <c r="A9" s="17"/>
      <c r="B9" s="13"/>
      <c r="C9" s="17"/>
      <c r="D9" s="17"/>
      <c r="E9" s="17"/>
      <c r="F9" s="17"/>
      <c r="G9" s="17"/>
      <c r="H9" s="17"/>
      <c r="I9" s="17"/>
      <c r="J9" s="17"/>
      <c r="K9" s="17"/>
      <c r="L9" s="17"/>
      <c r="M9" s="17"/>
      <c r="N9" s="17"/>
      <c r="O9" s="17"/>
      <c r="P9" s="17"/>
      <c r="Q9" s="17"/>
      <c r="R9" s="17"/>
      <c r="S9" s="17"/>
      <c r="T9" s="17"/>
      <c r="U9" s="17"/>
      <c r="V9" s="17"/>
      <c r="AC9" s="17"/>
    </row>
    <row r="10" spans="1:29" ht="61" customHeight="1" thickBot="1">
      <c r="A10" s="12"/>
      <c r="B10" s="16"/>
      <c r="C10" s="21"/>
      <c r="D10" s="22" t="s">
        <v>310</v>
      </c>
      <c r="E10" s="22"/>
      <c r="F10" s="22" t="s">
        <v>326</v>
      </c>
      <c r="G10" s="22"/>
      <c r="H10" s="21"/>
      <c r="I10" s="46" t="s">
        <v>341</v>
      </c>
      <c r="J10" s="46"/>
      <c r="K10" s="46" t="s">
        <v>313</v>
      </c>
      <c r="L10" s="13"/>
      <c r="M10" s="13"/>
      <c r="N10" s="46" t="s">
        <v>315</v>
      </c>
      <c r="O10" s="46"/>
      <c r="P10" s="46" t="s">
        <v>400</v>
      </c>
      <c r="Q10" s="46"/>
      <c r="R10" s="46" t="s">
        <v>367</v>
      </c>
      <c r="S10" s="40"/>
      <c r="T10" s="22" t="s">
        <v>284</v>
      </c>
      <c r="U10" s="22" t="s">
        <v>285</v>
      </c>
      <c r="V10" s="17"/>
      <c r="W10" s="20"/>
      <c r="X10" s="297" t="s">
        <v>281</v>
      </c>
      <c r="Y10" s="288"/>
      <c r="Z10" s="288"/>
      <c r="AA10" s="288"/>
      <c r="AB10" s="20"/>
      <c r="AC10" s="17"/>
    </row>
    <row r="11" spans="1:29" ht="19" thickBot="1">
      <c r="A11" s="27"/>
      <c r="B11" s="26" t="s">
        <v>324</v>
      </c>
      <c r="C11" s="28"/>
      <c r="D11" s="162">
        <f>'2. Lähtotiedot nykytilanne'!C10</f>
        <v>0</v>
      </c>
      <c r="E11" s="29"/>
      <c r="F11" s="49"/>
      <c r="G11" s="29"/>
      <c r="H11" s="30"/>
      <c r="I11" s="162">
        <f>'1. Lähtotiedot uusi kaava'!C10</f>
        <v>0</v>
      </c>
      <c r="J11" s="29"/>
      <c r="K11" s="49"/>
      <c r="L11" s="13"/>
      <c r="M11" s="13"/>
      <c r="N11" s="106">
        <f>I11-D11</f>
        <v>0</v>
      </c>
      <c r="O11" s="46"/>
      <c r="P11" s="203">
        <f>(I11*(100-K11)/100) - (D11*(100-F11)/100 )</f>
        <v>0</v>
      </c>
      <c r="Q11" s="106"/>
      <c r="R11" s="105">
        <f>I11*(K11/100)-D11*(F11/100)</f>
        <v>0</v>
      </c>
      <c r="S11" s="106"/>
      <c r="T11" s="48">
        <f>ROUND('3. Tarkennukset aluevaraukset'!R11*Hiili_data!$B$9,2)</f>
        <v>0</v>
      </c>
      <c r="U11" s="37">
        <f>ROUND(('3. Tarkennukset aluevaraukset'!R11*Hiili_data!$F$9),2)</f>
        <v>0</v>
      </c>
      <c r="V11" s="31"/>
      <c r="W11" s="93"/>
      <c r="X11" s="93" t="s">
        <v>420</v>
      </c>
      <c r="Y11" s="93"/>
      <c r="Z11" s="93"/>
      <c r="AA11" s="93"/>
      <c r="AB11" s="93"/>
      <c r="AC11" s="31"/>
    </row>
    <row r="12" spans="1:29">
      <c r="A12" s="27"/>
      <c r="B12" s="29"/>
      <c r="C12" s="28"/>
      <c r="D12" s="29"/>
      <c r="E12" s="29"/>
      <c r="F12" s="29"/>
      <c r="G12" s="29"/>
      <c r="H12" s="30"/>
      <c r="I12" s="29"/>
      <c r="J12" s="29"/>
      <c r="K12" s="29"/>
      <c r="L12" s="13"/>
      <c r="M12" s="13"/>
      <c r="N12" s="106"/>
      <c r="O12" s="46"/>
      <c r="P12" s="46"/>
      <c r="Q12" s="106"/>
      <c r="R12" s="106"/>
      <c r="S12" s="106"/>
      <c r="T12" s="106"/>
      <c r="U12" s="106"/>
      <c r="V12" s="31"/>
      <c r="W12" s="93"/>
      <c r="X12" s="93" t="s">
        <v>282</v>
      </c>
      <c r="Y12" s="93"/>
      <c r="Z12" s="93"/>
      <c r="AA12" s="93"/>
      <c r="AB12" s="93"/>
      <c r="AC12" s="31"/>
    </row>
    <row r="13" spans="1:29" ht="56" customHeight="1" thickBot="1">
      <c r="A13" s="27"/>
      <c r="B13" s="13"/>
      <c r="C13" s="28"/>
      <c r="D13" s="142" t="s">
        <v>310</v>
      </c>
      <c r="E13" s="29"/>
      <c r="F13" s="142" t="s">
        <v>326</v>
      </c>
      <c r="G13" s="29"/>
      <c r="H13" s="30"/>
      <c r="I13" s="46" t="s">
        <v>341</v>
      </c>
      <c r="J13" s="29"/>
      <c r="K13" s="46" t="s">
        <v>313</v>
      </c>
      <c r="L13" s="13"/>
      <c r="M13" s="13"/>
      <c r="N13" s="46" t="s">
        <v>316</v>
      </c>
      <c r="O13" s="46"/>
      <c r="P13" s="46" t="s">
        <v>400</v>
      </c>
      <c r="Q13" s="46"/>
      <c r="R13" s="46" t="s">
        <v>367</v>
      </c>
      <c r="S13" s="40"/>
      <c r="T13" s="22" t="s">
        <v>284</v>
      </c>
      <c r="U13" s="22" t="s">
        <v>285</v>
      </c>
      <c r="V13" s="31"/>
      <c r="W13" s="93"/>
      <c r="X13" s="291" t="s">
        <v>283</v>
      </c>
      <c r="Y13" s="280"/>
      <c r="Z13" s="280"/>
      <c r="AA13" s="280"/>
      <c r="AB13" s="93"/>
      <c r="AC13" s="31"/>
    </row>
    <row r="14" spans="1:29" ht="19" thickBot="1">
      <c r="A14" s="27"/>
      <c r="B14" s="34" t="s">
        <v>325</v>
      </c>
      <c r="C14" s="28"/>
      <c r="D14" s="162">
        <f>'2. Lähtotiedot nykytilanne'!E10</f>
        <v>0</v>
      </c>
      <c r="E14" s="29"/>
      <c r="F14" s="49"/>
      <c r="G14" s="29"/>
      <c r="H14" s="30"/>
      <c r="I14" s="162">
        <f>'1. Lähtotiedot uusi kaava'!E10</f>
        <v>0</v>
      </c>
      <c r="J14" s="29"/>
      <c r="K14" s="49"/>
      <c r="L14" s="13"/>
      <c r="M14" s="13"/>
      <c r="N14" s="106">
        <f>I14-D14</f>
        <v>0</v>
      </c>
      <c r="O14" s="46"/>
      <c r="P14" s="203">
        <f>N14-R14</f>
        <v>0</v>
      </c>
      <c r="Q14" s="106"/>
      <c r="R14" s="105">
        <f>IF(SUM(I16:I20)&gt;0,(I16*K16/100)+(I17*K17/100)+(I18*K18/100)+(I19*K19/100)+(I20*K20/100),I14*K14/100)-IF(SUM(D16:D20)&gt;0,(D16*F16/100)+(D17*F17/100)+(D18*F18/100)+(D19*F19/100)+(D20*F20/100),D14*F14/100)</f>
        <v>0</v>
      </c>
      <c r="S14" s="106"/>
      <c r="T14" s="48">
        <f>ROUND('3. Tarkennukset aluevaraukset'!R14*Hiili_data!$B$9,2)</f>
        <v>0</v>
      </c>
      <c r="U14" s="37">
        <f>ROUND(('3. Tarkennukset aluevaraukset'!R14*Hiili_data!$F$9),2)</f>
        <v>0</v>
      </c>
      <c r="V14" s="31"/>
      <c r="W14" s="93"/>
      <c r="X14" s="101"/>
      <c r="Y14" s="101"/>
      <c r="Z14" s="101"/>
      <c r="AA14" s="101"/>
      <c r="AB14" s="93"/>
      <c r="AC14" s="31"/>
    </row>
    <row r="15" spans="1:29" ht="15" thickBot="1">
      <c r="A15" s="27"/>
      <c r="B15" s="28"/>
      <c r="C15" s="28"/>
      <c r="D15" s="28" t="s">
        <v>6</v>
      </c>
      <c r="E15" s="29"/>
      <c r="F15" s="28" t="s">
        <v>6</v>
      </c>
      <c r="G15" s="29"/>
      <c r="H15" s="30"/>
      <c r="I15" s="28" t="s">
        <v>6</v>
      </c>
      <c r="J15" s="29"/>
      <c r="K15" s="28" t="s">
        <v>6</v>
      </c>
      <c r="L15" s="13"/>
      <c r="M15" s="13"/>
      <c r="N15" s="106"/>
      <c r="O15" s="46"/>
      <c r="P15" s="46"/>
      <c r="Q15" s="106"/>
      <c r="R15" s="106"/>
      <c r="S15" s="106"/>
      <c r="T15" s="106"/>
      <c r="U15" s="106"/>
      <c r="V15" s="31"/>
      <c r="W15" s="93"/>
      <c r="X15" s="101"/>
      <c r="Y15" s="101"/>
      <c r="Z15" s="101"/>
      <c r="AA15" s="101"/>
      <c r="AB15" s="93"/>
      <c r="AC15" s="31"/>
    </row>
    <row r="16" spans="1:29">
      <c r="A16" s="27"/>
      <c r="B16" s="141"/>
      <c r="C16" s="28"/>
      <c r="D16" s="50"/>
      <c r="E16" s="29"/>
      <c r="F16" s="50"/>
      <c r="G16" s="29"/>
      <c r="H16" s="30"/>
      <c r="I16" s="50"/>
      <c r="J16" s="29"/>
      <c r="K16" s="50"/>
      <c r="L16" s="13"/>
      <c r="M16" s="13"/>
      <c r="N16" s="106"/>
      <c r="O16" s="46"/>
      <c r="P16" s="46"/>
      <c r="Q16" s="106"/>
      <c r="R16" s="106"/>
      <c r="S16" s="106"/>
      <c r="T16" s="106"/>
      <c r="U16" s="106"/>
      <c r="V16" s="31"/>
      <c r="W16" s="93"/>
      <c r="X16" s="101"/>
      <c r="Y16" s="101"/>
      <c r="Z16" s="101"/>
      <c r="AA16" s="101"/>
      <c r="AB16" s="93"/>
      <c r="AC16" s="31"/>
    </row>
    <row r="17" spans="1:29">
      <c r="A17" s="27"/>
      <c r="B17" s="141"/>
      <c r="C17" s="28"/>
      <c r="D17" s="51"/>
      <c r="E17" s="29"/>
      <c r="F17" s="51"/>
      <c r="G17" s="29"/>
      <c r="H17" s="30"/>
      <c r="I17" s="51"/>
      <c r="J17" s="29"/>
      <c r="K17" s="51"/>
      <c r="L17" s="13"/>
      <c r="M17" s="13"/>
      <c r="N17" s="106"/>
      <c r="O17" s="46"/>
      <c r="P17" s="46"/>
      <c r="Q17" s="106"/>
      <c r="R17" s="106"/>
      <c r="S17" s="106"/>
      <c r="T17" s="106"/>
      <c r="U17" s="106"/>
      <c r="V17" s="31"/>
      <c r="W17" s="93"/>
      <c r="X17" s="101"/>
      <c r="Y17" s="101"/>
      <c r="Z17" s="101"/>
      <c r="AA17" s="101"/>
      <c r="AB17" s="93"/>
      <c r="AC17" s="31"/>
    </row>
    <row r="18" spans="1:29">
      <c r="A18" s="27"/>
      <c r="B18" s="141"/>
      <c r="C18" s="28"/>
      <c r="D18" s="51"/>
      <c r="E18" s="29"/>
      <c r="F18" s="51"/>
      <c r="G18" s="29"/>
      <c r="H18" s="30"/>
      <c r="I18" s="51"/>
      <c r="J18" s="29"/>
      <c r="K18" s="51"/>
      <c r="L18" s="13"/>
      <c r="M18" s="13"/>
      <c r="N18" s="106"/>
      <c r="O18" s="46"/>
      <c r="P18" s="46"/>
      <c r="Q18" s="106"/>
      <c r="R18" s="106"/>
      <c r="S18" s="106"/>
      <c r="T18" s="106"/>
      <c r="U18" s="106"/>
      <c r="V18" s="31"/>
      <c r="W18" s="93"/>
      <c r="X18" s="93"/>
      <c r="Y18" s="93"/>
      <c r="Z18" s="93"/>
      <c r="AA18" s="93"/>
      <c r="AB18" s="93"/>
      <c r="AC18" s="31"/>
    </row>
    <row r="19" spans="1:29">
      <c r="A19" s="27"/>
      <c r="B19" s="141"/>
      <c r="C19" s="36"/>
      <c r="D19" s="51"/>
      <c r="E19" s="37"/>
      <c r="F19" s="51"/>
      <c r="G19" s="37"/>
      <c r="H19" s="36"/>
      <c r="I19" s="51"/>
      <c r="J19" s="37"/>
      <c r="K19" s="51"/>
      <c r="L19" s="37"/>
      <c r="M19" s="37"/>
      <c r="N19" s="37"/>
      <c r="O19" s="37"/>
      <c r="P19" s="37"/>
      <c r="Q19" s="37"/>
      <c r="R19" s="37"/>
      <c r="S19" s="106"/>
      <c r="T19" s="106"/>
      <c r="U19" s="106"/>
      <c r="V19" s="31"/>
      <c r="W19" s="93"/>
      <c r="X19" s="287"/>
      <c r="Y19" s="288"/>
      <c r="Z19" s="288"/>
      <c r="AA19" s="288"/>
      <c r="AB19" s="93"/>
      <c r="AC19" s="31"/>
    </row>
    <row r="20" spans="1:29" ht="15" thickBot="1">
      <c r="A20" s="27"/>
      <c r="B20" s="141"/>
      <c r="C20" s="30"/>
      <c r="D20" s="52"/>
      <c r="E20" s="29"/>
      <c r="F20" s="52"/>
      <c r="G20" s="29"/>
      <c r="H20" s="30"/>
      <c r="I20" s="52"/>
      <c r="J20" s="29"/>
      <c r="K20" s="52"/>
      <c r="L20" s="29"/>
      <c r="M20" s="29"/>
      <c r="N20" s="29"/>
      <c r="O20" s="29"/>
      <c r="P20" s="29"/>
      <c r="Q20" s="29"/>
      <c r="R20" s="29"/>
      <c r="S20" s="106"/>
      <c r="T20" s="106"/>
      <c r="U20" s="106"/>
      <c r="V20" s="31"/>
      <c r="W20" s="93"/>
      <c r="X20" s="288"/>
      <c r="Y20" s="288"/>
      <c r="Z20" s="288"/>
      <c r="AA20" s="288"/>
      <c r="AB20" s="93"/>
      <c r="AC20" s="31"/>
    </row>
    <row r="21" spans="1:29" ht="70" customHeight="1" thickBot="1">
      <c r="A21" s="27"/>
      <c r="B21" s="39"/>
      <c r="C21" s="145"/>
      <c r="D21" s="142" t="s">
        <v>310</v>
      </c>
      <c r="E21" s="22"/>
      <c r="F21" s="142" t="s">
        <v>326</v>
      </c>
      <c r="G21" s="22"/>
      <c r="H21" s="21"/>
      <c r="I21" s="46" t="s">
        <v>341</v>
      </c>
      <c r="J21" s="13"/>
      <c r="K21" s="46" t="s">
        <v>313</v>
      </c>
      <c r="L21" s="13"/>
      <c r="M21" s="13"/>
      <c r="N21" s="46" t="s">
        <v>317</v>
      </c>
      <c r="O21" s="46"/>
      <c r="P21" s="46" t="s">
        <v>400</v>
      </c>
      <c r="Q21" s="46"/>
      <c r="R21" s="46" t="s">
        <v>367</v>
      </c>
      <c r="S21" s="40"/>
      <c r="T21" s="22" t="s">
        <v>284</v>
      </c>
      <c r="U21" s="22" t="s">
        <v>285</v>
      </c>
      <c r="V21" s="31"/>
      <c r="W21" s="93"/>
      <c r="X21" s="288"/>
      <c r="Y21" s="288"/>
      <c r="Z21" s="288"/>
      <c r="AA21" s="288"/>
      <c r="AB21" s="93"/>
      <c r="AC21" s="31"/>
    </row>
    <row r="22" spans="1:29" ht="19" thickBot="1">
      <c r="A22" s="27"/>
      <c r="B22" s="66" t="s">
        <v>332</v>
      </c>
      <c r="C22" s="28"/>
      <c r="D22" s="162">
        <f>'2. Lähtotiedot nykytilanne'!K10</f>
        <v>0</v>
      </c>
      <c r="E22" s="29"/>
      <c r="F22" s="49"/>
      <c r="G22" s="29"/>
      <c r="H22" s="30"/>
      <c r="I22" s="162">
        <f>'1. Lähtotiedot uusi kaava'!K10</f>
        <v>0</v>
      </c>
      <c r="J22" s="29"/>
      <c r="K22" s="49"/>
      <c r="L22" s="13"/>
      <c r="M22" s="13"/>
      <c r="N22" s="105">
        <f>I22-D22</f>
        <v>0</v>
      </c>
      <c r="O22" s="46"/>
      <c r="P22" s="203">
        <f>N22-R22</f>
        <v>0</v>
      </c>
      <c r="Q22" s="106"/>
      <c r="R22" s="105">
        <f>I22*(K22/100)-D22*(F22/100)</f>
        <v>0</v>
      </c>
      <c r="S22" s="106"/>
      <c r="T22" s="48">
        <f>ROUND('3. Tarkennukset aluevaraukset'!R22*Hiili_data!$B$9,2)</f>
        <v>0</v>
      </c>
      <c r="U22" s="37">
        <f>ROUND(('3. Tarkennukset aluevaraukset'!R22*Hiili_data!$F$9),2)</f>
        <v>0</v>
      </c>
      <c r="V22" s="31"/>
      <c r="W22" s="93"/>
      <c r="X22" s="93"/>
      <c r="Y22" s="93"/>
      <c r="Z22" s="93"/>
      <c r="AA22" s="93"/>
      <c r="AB22" s="93"/>
      <c r="AC22" s="31"/>
    </row>
    <row r="23" spans="1:29">
      <c r="A23" s="27"/>
      <c r="B23" s="12"/>
      <c r="C23" s="30"/>
      <c r="D23" s="24"/>
      <c r="E23" s="29"/>
      <c r="F23" s="29"/>
      <c r="G23" s="29"/>
      <c r="H23" s="30"/>
      <c r="I23" s="12"/>
      <c r="J23" s="29"/>
      <c r="K23" s="29"/>
      <c r="L23" s="29"/>
      <c r="M23" s="29"/>
      <c r="N23" s="29"/>
      <c r="O23" s="29"/>
      <c r="P23" s="29"/>
      <c r="Q23" s="29"/>
      <c r="R23" s="29"/>
      <c r="S23" s="106"/>
      <c r="T23" s="106"/>
      <c r="U23" s="106"/>
      <c r="V23" s="31"/>
      <c r="W23" s="93"/>
      <c r="X23" s="93"/>
      <c r="Y23" s="93"/>
      <c r="Z23" s="93"/>
      <c r="AA23" s="93"/>
      <c r="AB23" s="93"/>
      <c r="AC23" s="31"/>
    </row>
    <row r="24" spans="1:29" ht="58.5" thickBot="1">
      <c r="A24" s="27"/>
      <c r="B24" s="13"/>
      <c r="C24" s="36"/>
      <c r="D24" s="142" t="s">
        <v>310</v>
      </c>
      <c r="E24" s="37"/>
      <c r="F24" s="37"/>
      <c r="G24" s="37"/>
      <c r="H24" s="36"/>
      <c r="I24" s="46" t="s">
        <v>341</v>
      </c>
      <c r="J24" s="37"/>
      <c r="K24" s="29"/>
      <c r="L24" s="37"/>
      <c r="M24" s="37"/>
      <c r="N24" s="46" t="s">
        <v>318</v>
      </c>
      <c r="O24" s="46"/>
      <c r="P24" s="46"/>
      <c r="Q24" s="46"/>
      <c r="R24" s="46"/>
      <c r="S24" s="40"/>
      <c r="T24" s="22"/>
      <c r="U24" s="22"/>
      <c r="V24" s="31"/>
      <c r="W24" s="93"/>
      <c r="X24" s="93"/>
      <c r="Y24" s="93"/>
      <c r="Z24" s="93"/>
      <c r="AA24" s="93"/>
      <c r="AB24" s="93"/>
      <c r="AC24" s="31"/>
    </row>
    <row r="25" spans="1:29" ht="49" customHeight="1" thickBot="1">
      <c r="A25" s="27"/>
      <c r="B25" s="152" t="s">
        <v>333</v>
      </c>
      <c r="C25" s="28"/>
      <c r="D25" s="162">
        <f>'2. Lähtotiedot nykytilanne'!G11</f>
        <v>0</v>
      </c>
      <c r="E25" s="29"/>
      <c r="F25" s="39" t="s">
        <v>8</v>
      </c>
      <c r="G25" s="29"/>
      <c r="H25" s="30"/>
      <c r="I25" s="162">
        <f>'1. Lähtotiedot uusi kaava'!G10</f>
        <v>0</v>
      </c>
      <c r="J25" s="29"/>
      <c r="K25" s="39" t="s">
        <v>8</v>
      </c>
      <c r="L25" s="29"/>
      <c r="M25" s="29"/>
      <c r="N25" s="105">
        <f>IF(D25="",I25-#REF!,I25-D25)</f>
        <v>0</v>
      </c>
      <c r="O25" s="46"/>
      <c r="P25" s="46"/>
      <c r="Q25" s="106"/>
      <c r="R25" s="105"/>
      <c r="S25" s="106"/>
      <c r="T25" s="37"/>
      <c r="U25" s="37"/>
      <c r="V25" s="31"/>
      <c r="W25" s="93"/>
      <c r="X25" s="93"/>
      <c r="Y25" s="93"/>
      <c r="Z25" s="93"/>
      <c r="AA25" s="93"/>
      <c r="AB25" s="93"/>
      <c r="AC25" s="31"/>
    </row>
    <row r="26" spans="1:29">
      <c r="A26" s="27"/>
      <c r="B26" s="76"/>
      <c r="C26" s="30"/>
      <c r="D26" s="24"/>
      <c r="E26" s="29"/>
      <c r="F26" s="29"/>
      <c r="G26" s="29"/>
      <c r="H26" s="30"/>
      <c r="I26" s="12"/>
      <c r="J26" s="29"/>
      <c r="K26" s="29"/>
      <c r="L26" s="29"/>
      <c r="M26" s="29"/>
      <c r="N26" s="29"/>
      <c r="O26" s="29"/>
      <c r="P26" s="29"/>
      <c r="Q26" s="29"/>
      <c r="R26" s="29"/>
      <c r="S26" s="106"/>
      <c r="T26" s="106"/>
      <c r="U26" s="106"/>
      <c r="V26" s="31"/>
      <c r="W26" s="93"/>
      <c r="X26" s="93"/>
      <c r="Y26" s="93"/>
      <c r="Z26" s="93"/>
      <c r="AA26" s="93"/>
      <c r="AB26" s="93"/>
      <c r="AC26" s="31"/>
    </row>
    <row r="27" spans="1:29">
      <c r="A27" s="27"/>
      <c r="B27" s="12"/>
      <c r="C27" s="30"/>
      <c r="D27" s="24"/>
      <c r="E27" s="29"/>
      <c r="F27" s="29"/>
      <c r="G27" s="29"/>
      <c r="H27" s="30"/>
      <c r="I27" s="12"/>
      <c r="J27" s="29"/>
      <c r="K27" s="29"/>
      <c r="L27" s="29"/>
      <c r="M27" s="29"/>
      <c r="N27" s="29"/>
      <c r="O27" s="29"/>
      <c r="P27" s="29"/>
      <c r="Q27" s="29"/>
      <c r="R27" s="29"/>
      <c r="S27" s="31"/>
      <c r="T27" s="31"/>
      <c r="U27" s="31"/>
      <c r="V27" s="31"/>
      <c r="W27" s="93"/>
      <c r="X27" s="93"/>
      <c r="Y27" s="93"/>
      <c r="Z27" s="93"/>
      <c r="AA27" s="93"/>
      <c r="AB27" s="93"/>
      <c r="AC27" s="31"/>
    </row>
    <row r="28" spans="1:29">
      <c r="A28" s="13"/>
      <c r="B28" s="13"/>
      <c r="C28" s="13"/>
      <c r="D28" s="13"/>
      <c r="E28" s="13"/>
      <c r="F28" s="13"/>
      <c r="G28" s="13"/>
      <c r="H28" s="13"/>
      <c r="I28" s="13"/>
      <c r="J28" s="13"/>
      <c r="K28" s="13"/>
      <c r="L28" s="13"/>
      <c r="M28" s="13"/>
      <c r="N28" s="46"/>
      <c r="O28" s="46"/>
      <c r="P28" s="46"/>
      <c r="Q28" s="46"/>
      <c r="R28" s="46"/>
      <c r="S28" s="46"/>
      <c r="T28" s="46"/>
      <c r="U28" s="46"/>
      <c r="V28" s="13"/>
      <c r="W28" s="100"/>
      <c r="X28" s="100"/>
      <c r="Y28" s="100"/>
      <c r="Z28" s="100"/>
      <c r="AA28" s="100"/>
      <c r="AB28" s="100"/>
      <c r="AC28" s="13"/>
    </row>
    <row r="29" spans="1:29" ht="23.5">
      <c r="A29" s="27"/>
      <c r="B29" s="15" t="s">
        <v>226</v>
      </c>
      <c r="C29" s="27"/>
      <c r="D29" s="27"/>
      <c r="E29" s="13"/>
      <c r="F29" s="13"/>
      <c r="G29" s="13"/>
      <c r="H29" s="13"/>
      <c r="I29" s="13"/>
      <c r="J29" s="13"/>
      <c r="K29" s="13"/>
      <c r="L29" s="13"/>
      <c r="M29" s="13"/>
      <c r="N29" s="13"/>
      <c r="O29" s="13"/>
      <c r="P29" s="13"/>
      <c r="Q29" s="13"/>
      <c r="R29" s="13"/>
      <c r="S29" s="13"/>
      <c r="T29" s="13"/>
      <c r="U29" s="13"/>
      <c r="V29" s="13"/>
      <c r="W29" s="100"/>
      <c r="X29" s="100"/>
      <c r="Y29" s="100"/>
      <c r="Z29" s="100"/>
      <c r="AA29" s="100"/>
      <c r="AB29" s="100"/>
      <c r="AC29" s="13"/>
    </row>
    <row r="30" spans="1:29" ht="23.5">
      <c r="A30" s="27"/>
      <c r="B30" s="15"/>
      <c r="C30" s="27"/>
      <c r="D30" s="27"/>
      <c r="E30" s="13"/>
      <c r="F30" s="13"/>
      <c r="G30" s="13"/>
      <c r="H30" s="13"/>
      <c r="I30" s="13"/>
      <c r="J30" s="13"/>
      <c r="K30" s="13"/>
      <c r="L30" s="13"/>
      <c r="M30" s="13"/>
      <c r="N30" s="13"/>
      <c r="O30" s="13"/>
      <c r="P30" s="13"/>
      <c r="Q30" s="13"/>
      <c r="R30" s="13"/>
      <c r="S30" s="13"/>
      <c r="T30" s="13"/>
      <c r="U30" s="13"/>
      <c r="V30" s="13"/>
      <c r="W30" s="100"/>
      <c r="X30" s="100"/>
      <c r="Y30" s="100"/>
      <c r="Z30" s="100"/>
      <c r="AA30" s="100"/>
      <c r="AB30" s="100"/>
      <c r="AC30" s="13"/>
    </row>
    <row r="31" spans="1:29">
      <c r="A31" s="27"/>
      <c r="B31" s="289" t="s">
        <v>1</v>
      </c>
      <c r="C31" s="290"/>
      <c r="D31" s="290"/>
      <c r="E31" s="18"/>
      <c r="F31" s="18"/>
      <c r="G31" s="19"/>
      <c r="H31" s="18" t="s">
        <v>2</v>
      </c>
      <c r="I31" s="18"/>
      <c r="J31" s="18"/>
      <c r="K31" s="18"/>
      <c r="L31" s="17"/>
      <c r="M31" s="17"/>
      <c r="N31" s="18" t="s">
        <v>311</v>
      </c>
      <c r="O31" s="18"/>
      <c r="P31" s="18"/>
      <c r="Q31" s="18"/>
      <c r="R31" s="18"/>
      <c r="S31" s="17"/>
      <c r="T31" s="18" t="s">
        <v>3</v>
      </c>
      <c r="U31" s="18"/>
      <c r="V31" s="17"/>
      <c r="W31" s="17"/>
      <c r="X31" s="17"/>
      <c r="Y31" s="17"/>
      <c r="Z31" s="17"/>
      <c r="AA31" s="17"/>
      <c r="AB31" s="17"/>
      <c r="AC31" s="17"/>
    </row>
    <row r="32" spans="1:29">
      <c r="A32" s="27"/>
      <c r="B32" s="37"/>
      <c r="C32" s="36"/>
      <c r="D32" s="37"/>
      <c r="E32" s="37"/>
      <c r="F32" s="37"/>
      <c r="G32" s="37"/>
      <c r="H32" s="36"/>
      <c r="I32" s="37"/>
      <c r="J32" s="37"/>
      <c r="K32" s="37"/>
      <c r="L32" s="37"/>
      <c r="M32" s="37"/>
      <c r="N32" s="37"/>
      <c r="O32" s="37"/>
      <c r="P32" s="37"/>
      <c r="Q32" s="37"/>
      <c r="R32" s="37"/>
      <c r="S32" s="31"/>
      <c r="T32" s="31"/>
      <c r="U32" s="31"/>
      <c r="V32" s="31"/>
      <c r="W32" s="31"/>
      <c r="X32" s="31"/>
      <c r="Y32" s="31"/>
      <c r="Z32" s="31"/>
      <c r="AA32" s="31"/>
      <c r="AB32" s="31"/>
      <c r="AC32" s="31"/>
    </row>
    <row r="33" spans="1:29" ht="58.5" thickBot="1">
      <c r="A33" s="27"/>
      <c r="B33" s="13"/>
      <c r="C33" s="36"/>
      <c r="D33" s="142" t="s">
        <v>310</v>
      </c>
      <c r="E33" s="37"/>
      <c r="F33" s="75" t="s">
        <v>327</v>
      </c>
      <c r="G33" s="37"/>
      <c r="H33" s="36"/>
      <c r="I33" s="46" t="s">
        <v>4</v>
      </c>
      <c r="J33" s="37"/>
      <c r="K33" s="76" t="s">
        <v>328</v>
      </c>
      <c r="L33" s="37"/>
      <c r="M33" s="37"/>
      <c r="N33" s="76" t="s">
        <v>10</v>
      </c>
      <c r="O33" s="37"/>
      <c r="P33" s="46" t="s">
        <v>400</v>
      </c>
      <c r="Q33" s="37"/>
      <c r="R33" s="76" t="s">
        <v>11</v>
      </c>
      <c r="S33" s="106"/>
      <c r="T33" s="22" t="s">
        <v>284</v>
      </c>
      <c r="U33" s="22" t="s">
        <v>285</v>
      </c>
      <c r="V33" s="31"/>
      <c r="W33" s="31"/>
      <c r="X33" s="31"/>
      <c r="Y33" s="31"/>
      <c r="Z33" s="31"/>
      <c r="AA33" s="31"/>
      <c r="AB33" s="31"/>
      <c r="AC33" s="31"/>
    </row>
    <row r="34" spans="1:29" ht="19" thickBot="1">
      <c r="A34" s="27"/>
      <c r="B34" s="34" t="s">
        <v>331</v>
      </c>
      <c r="C34" s="30"/>
      <c r="D34" s="162">
        <f>'2. Lähtotiedot nykytilanne'!M10</f>
        <v>0</v>
      </c>
      <c r="E34" s="29"/>
      <c r="F34" s="71"/>
      <c r="G34" s="29"/>
      <c r="H34" s="30"/>
      <c r="I34" s="162">
        <f>'1. Lähtotiedot uusi kaava'!M10</f>
        <v>0</v>
      </c>
      <c r="J34" s="29"/>
      <c r="K34" s="71"/>
      <c r="L34" s="29"/>
      <c r="M34" s="29"/>
      <c r="N34" s="105">
        <f>I34-D34</f>
        <v>0</v>
      </c>
      <c r="O34" s="29"/>
      <c r="P34" s="203">
        <f>N34-R34</f>
        <v>0</v>
      </c>
      <c r="Q34" s="29"/>
      <c r="R34" s="161">
        <f>(I34*K34/100)-(D34*F34/100)</f>
        <v>0</v>
      </c>
      <c r="S34" s="106"/>
      <c r="T34" s="37">
        <f>(ROUND(R34*Hiili_data!$B$10,2))</f>
        <v>0</v>
      </c>
      <c r="U34" s="37">
        <f>ROUND(R34*Hiili_data!$B$10,2)</f>
        <v>0</v>
      </c>
      <c r="V34" s="31"/>
      <c r="W34" s="31"/>
      <c r="X34" s="31"/>
      <c r="Y34" s="31"/>
      <c r="Z34" s="31"/>
      <c r="AA34" s="31"/>
      <c r="AB34" s="31"/>
      <c r="AC34" s="31"/>
    </row>
    <row r="35" spans="1:29">
      <c r="A35" s="27"/>
      <c r="B35" s="29"/>
      <c r="C35" s="30"/>
      <c r="D35" s="30"/>
      <c r="E35" s="30"/>
      <c r="F35" s="30"/>
      <c r="G35" s="30"/>
      <c r="H35" s="30"/>
      <c r="I35" s="30"/>
      <c r="J35" s="30"/>
      <c r="K35" s="30"/>
      <c r="L35" s="30"/>
      <c r="M35" s="30"/>
      <c r="N35" s="106"/>
      <c r="O35" s="29"/>
      <c r="P35" s="29"/>
      <c r="Q35" s="29"/>
      <c r="R35" s="29"/>
      <c r="S35" s="106"/>
      <c r="T35" s="37"/>
      <c r="U35" s="37"/>
      <c r="V35" s="31"/>
      <c r="W35" s="31"/>
      <c r="X35" s="31"/>
      <c r="Y35" s="31"/>
      <c r="Z35" s="31"/>
      <c r="AA35" s="31"/>
      <c r="AB35" s="31"/>
      <c r="AC35" s="31"/>
    </row>
    <row r="36" spans="1:29">
      <c r="A36" s="27"/>
      <c r="B36" s="13"/>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row>
    <row r="37" spans="1:29" ht="23.5">
      <c r="A37" s="27"/>
      <c r="B37" s="15" t="s">
        <v>312</v>
      </c>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row>
    <row r="38" spans="1:29" ht="23.5">
      <c r="A38" s="27"/>
      <c r="B38" s="15"/>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row>
    <row r="39" spans="1:29">
      <c r="A39" s="27"/>
      <c r="B39" s="289" t="s">
        <v>1</v>
      </c>
      <c r="C39" s="290"/>
      <c r="D39" s="290"/>
      <c r="E39" s="18"/>
      <c r="F39" s="18"/>
      <c r="G39" s="19"/>
      <c r="H39" s="18" t="s">
        <v>2</v>
      </c>
      <c r="I39" s="18"/>
      <c r="J39" s="18"/>
      <c r="K39" s="18"/>
      <c r="L39" s="17"/>
      <c r="M39" s="17"/>
      <c r="N39" s="18" t="s">
        <v>311</v>
      </c>
      <c r="O39" s="18"/>
      <c r="P39" s="18"/>
      <c r="Q39" s="18"/>
      <c r="R39" s="18"/>
      <c r="S39" s="17"/>
      <c r="T39" s="18" t="s">
        <v>3</v>
      </c>
      <c r="U39" s="18"/>
      <c r="V39" s="17"/>
      <c r="W39" s="17"/>
      <c r="X39" s="17"/>
      <c r="Y39" s="17"/>
      <c r="Z39" s="17"/>
      <c r="AA39" s="17"/>
      <c r="AB39" s="17"/>
      <c r="AC39" s="17"/>
    </row>
    <row r="40" spans="1:29">
      <c r="A40" s="27"/>
      <c r="B40" s="12"/>
      <c r="C40" s="30"/>
      <c r="D40" s="24"/>
      <c r="E40" s="29"/>
      <c r="F40" s="29"/>
      <c r="G40" s="29"/>
      <c r="H40" s="30"/>
      <c r="I40" s="12"/>
      <c r="J40" s="29"/>
      <c r="K40" s="29"/>
      <c r="L40" s="29"/>
      <c r="M40" s="29"/>
      <c r="N40" s="29"/>
      <c r="O40" s="29"/>
      <c r="P40" s="29"/>
      <c r="Q40" s="29"/>
      <c r="R40" s="29"/>
      <c r="S40" s="31"/>
      <c r="T40" s="31"/>
      <c r="U40" s="31"/>
      <c r="V40" s="31"/>
      <c r="W40" s="93"/>
      <c r="X40" s="93"/>
      <c r="Y40" s="93"/>
      <c r="Z40" s="93"/>
      <c r="AA40" s="93"/>
      <c r="AB40" s="93"/>
      <c r="AC40" s="31"/>
    </row>
    <row r="41" spans="1:29" ht="43.5">
      <c r="A41" s="12"/>
      <c r="B41" s="12"/>
      <c r="C41" s="12"/>
      <c r="D41" s="12"/>
      <c r="E41" s="12"/>
      <c r="F41" s="12"/>
      <c r="G41" s="12"/>
      <c r="H41" s="12"/>
      <c r="I41" s="12"/>
      <c r="J41" s="12"/>
      <c r="K41" s="12"/>
      <c r="L41" s="12"/>
      <c r="M41" s="12"/>
      <c r="N41" s="39" t="s">
        <v>321</v>
      </c>
      <c r="O41" s="118"/>
      <c r="P41" s="118"/>
      <c r="Q41" s="106"/>
      <c r="R41" s="105"/>
      <c r="S41" s="106"/>
      <c r="T41" s="22" t="s">
        <v>284</v>
      </c>
      <c r="U41" s="22" t="s">
        <v>285</v>
      </c>
      <c r="V41" s="31"/>
      <c r="W41" s="93"/>
      <c r="X41" s="93"/>
      <c r="Y41" s="93"/>
      <c r="Z41" s="93"/>
      <c r="AA41" s="93"/>
      <c r="AB41" s="93"/>
      <c r="AC41" s="31"/>
    </row>
    <row r="42" spans="1:29" ht="44" thickBot="1">
      <c r="A42" s="27"/>
      <c r="B42" s="75"/>
      <c r="C42" s="30"/>
      <c r="D42" s="142" t="s">
        <v>310</v>
      </c>
      <c r="E42" s="29"/>
      <c r="F42" s="29"/>
      <c r="G42" s="29"/>
      <c r="H42" s="12"/>
      <c r="I42" s="46" t="s">
        <v>342</v>
      </c>
      <c r="J42" s="29"/>
      <c r="K42" s="29"/>
      <c r="L42" s="29"/>
      <c r="M42" s="29"/>
      <c r="N42" s="105">
        <f>K45-F45</f>
        <v>0</v>
      </c>
      <c r="O42" s="29"/>
      <c r="P42" s="29"/>
      <c r="Q42" s="29"/>
      <c r="R42" s="154">
        <f>IF(K45="",IF(F45="",VLOOKUP(B2,Maankäyttö_data!A6:Q29,10,FALSE)/VLOOKUP(B2,Maankäyttö_data!A6:Q29,7,FALSE)*'3. Tarkennukset aluevaraukset'!I43,(F45/D43)*'3. Tarkennukset aluevaraukset'!I43),K45)-IF(F45="",(VLOOKUP(B2,Maankäyttö_data!A6:Q29,10,FALSE)/VLOOKUP(B2,Maankäyttö_data!A6:Q29,7,FALSE))*'3. Tarkennukset aluevaraukset'!D43,'3. Tarkennukset aluevaraukset'!F45)</f>
        <v>0</v>
      </c>
      <c r="S42" s="106"/>
      <c r="T42" s="37" t="str">
        <f>_xlfn.CONCAT(ROUND(N49*Hiili_data!$B$10+N42*Hiili_data!$B$10+N45*Hiili_data!$B$9,2))</f>
        <v>0</v>
      </c>
      <c r="U42" s="37">
        <f>(ROUND(N49*Hiili_data!$F$10+N45*Hiili_data!$F$9+N42*Hiili_data!$F$10,2))</f>
        <v>0</v>
      </c>
      <c r="V42" s="31"/>
      <c r="W42" s="93"/>
      <c r="X42" s="93"/>
      <c r="Y42" s="93"/>
      <c r="Z42" s="93"/>
      <c r="AA42" s="93"/>
      <c r="AB42" s="93"/>
      <c r="AC42" s="31"/>
    </row>
    <row r="43" spans="1:29" ht="21" customHeight="1" thickBot="1">
      <c r="A43" s="27"/>
      <c r="B43" s="29"/>
      <c r="C43" s="28"/>
      <c r="D43" s="327">
        <f>'2. Lähtotiedot nykytilanne'!I10</f>
        <v>0</v>
      </c>
      <c r="E43" s="29"/>
      <c r="F43" s="292" t="s">
        <v>323</v>
      </c>
      <c r="G43" s="29"/>
      <c r="H43" s="12"/>
      <c r="I43" s="162">
        <f>'1. Lähtotiedot uusi kaava'!I10</f>
        <v>0</v>
      </c>
      <c r="J43" s="29"/>
      <c r="K43" s="292" t="s">
        <v>323</v>
      </c>
      <c r="L43" s="29"/>
      <c r="M43" s="29"/>
      <c r="N43" s="158"/>
      <c r="O43" s="29"/>
      <c r="P43" s="29"/>
      <c r="Q43" s="29"/>
      <c r="R43" s="105"/>
      <c r="S43" s="106"/>
      <c r="T43" s="25"/>
      <c r="U43" s="25"/>
      <c r="V43" s="31"/>
      <c r="W43" s="93"/>
      <c r="X43" s="93"/>
      <c r="Y43" s="93"/>
      <c r="Z43" s="93"/>
      <c r="AA43" s="93"/>
      <c r="AB43" s="93"/>
      <c r="AC43" s="31"/>
    </row>
    <row r="44" spans="1:29" ht="41.5" customHeight="1" thickBot="1">
      <c r="A44" s="27"/>
      <c r="B44" s="42"/>
      <c r="C44" s="25"/>
      <c r="D44" s="25"/>
      <c r="E44" s="25"/>
      <c r="F44" s="293"/>
      <c r="G44" s="25"/>
      <c r="H44" s="12"/>
      <c r="I44" s="25"/>
      <c r="J44" s="25"/>
      <c r="K44" s="293"/>
      <c r="L44" s="25"/>
      <c r="M44" s="25"/>
      <c r="N44" s="159" t="s">
        <v>322</v>
      </c>
      <c r="O44" s="25"/>
      <c r="P44" s="25"/>
      <c r="Q44" s="25"/>
      <c r="R44" s="105"/>
      <c r="S44" s="25"/>
      <c r="T44" s="25"/>
      <c r="U44" s="25"/>
      <c r="V44" s="31"/>
      <c r="W44" s="93"/>
      <c r="X44" s="287" t="s">
        <v>453</v>
      </c>
      <c r="Y44" s="288"/>
      <c r="Z44" s="288"/>
      <c r="AA44" s="288"/>
      <c r="AB44" s="93"/>
      <c r="AC44" s="31"/>
    </row>
    <row r="45" spans="1:29" ht="29.5" thickBot="1">
      <c r="A45" s="43"/>
      <c r="B45" s="17" t="s">
        <v>334</v>
      </c>
      <c r="C45" s="25"/>
      <c r="D45" s="147" t="s">
        <v>450</v>
      </c>
      <c r="E45" s="148"/>
      <c r="F45" s="71"/>
      <c r="G45" s="25"/>
      <c r="H45" s="12"/>
      <c r="I45" s="147" t="s">
        <v>450</v>
      </c>
      <c r="J45" s="147"/>
      <c r="K45" s="71"/>
      <c r="L45" s="25"/>
      <c r="M45" s="25"/>
      <c r="N45" s="105">
        <f>K46-F46</f>
        <v>0</v>
      </c>
      <c r="O45" s="25"/>
      <c r="P45" s="25"/>
      <c r="Q45" s="25"/>
      <c r="R45" s="37"/>
      <c r="S45" s="25"/>
      <c r="T45" s="25"/>
      <c r="U45" s="25"/>
      <c r="V45" s="31"/>
      <c r="W45" s="93"/>
      <c r="X45" s="294"/>
      <c r="Y45" s="296"/>
      <c r="Z45" s="296"/>
      <c r="AA45" s="296"/>
      <c r="AB45" s="93"/>
      <c r="AC45" s="31"/>
    </row>
    <row r="46" spans="1:29" ht="49" customHeight="1" thickBot="1">
      <c r="A46" s="45"/>
      <c r="B46" s="29"/>
      <c r="C46" s="25"/>
      <c r="D46" s="149" t="s">
        <v>451</v>
      </c>
      <c r="E46" s="150"/>
      <c r="F46" s="49"/>
      <c r="G46" s="25"/>
      <c r="H46" s="12"/>
      <c r="I46" s="151" t="s">
        <v>451</v>
      </c>
      <c r="J46" s="147"/>
      <c r="K46" s="49"/>
      <c r="L46" s="25"/>
      <c r="M46" s="25"/>
      <c r="N46" s="158"/>
      <c r="O46" s="25"/>
      <c r="P46" s="25"/>
      <c r="Q46" s="25"/>
      <c r="R46" s="37"/>
      <c r="S46" s="25"/>
      <c r="T46" s="142"/>
      <c r="U46" s="25"/>
      <c r="V46" s="31"/>
      <c r="W46" s="93"/>
      <c r="X46" s="287" t="s">
        <v>449</v>
      </c>
      <c r="Y46" s="295"/>
      <c r="Z46" s="295"/>
      <c r="AA46" s="295"/>
      <c r="AB46" s="93"/>
      <c r="AC46" s="31"/>
    </row>
    <row r="47" spans="1:29" ht="15" thickBot="1">
      <c r="A47" s="27"/>
      <c r="B47" s="36"/>
      <c r="C47" s="36"/>
      <c r="D47" s="37"/>
      <c r="E47" s="37"/>
      <c r="F47" s="22"/>
      <c r="G47" s="37"/>
      <c r="H47" s="12"/>
      <c r="I47" s="13"/>
      <c r="J47" s="36"/>
      <c r="K47" s="37"/>
      <c r="L47" s="37"/>
      <c r="M47" s="37"/>
      <c r="N47" s="105"/>
      <c r="O47" s="25"/>
      <c r="P47" s="25"/>
      <c r="Q47" s="25"/>
      <c r="R47" s="37"/>
      <c r="S47" s="25"/>
      <c r="T47" s="22"/>
      <c r="U47" s="68"/>
      <c r="V47" s="31"/>
      <c r="W47" s="93"/>
      <c r="X47" s="93"/>
      <c r="Y47" s="93"/>
      <c r="Z47" s="93"/>
      <c r="AA47" s="93"/>
      <c r="AB47" s="93"/>
      <c r="AC47" s="31"/>
    </row>
    <row r="48" spans="1:29" ht="45.5" thickBot="1">
      <c r="A48" s="27"/>
      <c r="B48" s="13" t="s">
        <v>335</v>
      </c>
      <c r="C48" s="36"/>
      <c r="D48" s="151" t="s">
        <v>366</v>
      </c>
      <c r="E48" s="147"/>
      <c r="F48" s="71"/>
      <c r="G48" s="37"/>
      <c r="H48" s="12"/>
      <c r="I48" s="151" t="s">
        <v>366</v>
      </c>
      <c r="J48" s="147"/>
      <c r="K48" s="71"/>
      <c r="L48" s="37"/>
      <c r="M48" s="37"/>
      <c r="N48" s="105"/>
      <c r="O48" s="37"/>
      <c r="P48" s="37"/>
      <c r="Q48" s="37"/>
      <c r="R48" s="37"/>
      <c r="S48" s="106"/>
      <c r="T48" s="37"/>
      <c r="U48" s="67"/>
      <c r="V48" s="31"/>
      <c r="W48" s="93"/>
      <c r="X48" s="294" t="s">
        <v>452</v>
      </c>
      <c r="Y48" s="296"/>
      <c r="Z48" s="296"/>
      <c r="AA48" s="296"/>
      <c r="AB48" s="93"/>
      <c r="AC48" s="31"/>
    </row>
    <row r="49" spans="1:29">
      <c r="A49" s="27"/>
      <c r="B49" s="37"/>
      <c r="C49" s="36"/>
      <c r="D49" s="44"/>
      <c r="E49" s="44"/>
      <c r="F49" s="157"/>
      <c r="G49" s="44"/>
      <c r="H49" s="44"/>
      <c r="I49" s="44"/>
      <c r="J49" s="44"/>
      <c r="K49" s="44"/>
      <c r="L49" s="44"/>
      <c r="M49" s="44"/>
      <c r="N49" s="105"/>
      <c r="O49" s="106"/>
      <c r="P49" s="106"/>
      <c r="Q49" s="37"/>
      <c r="R49" s="37"/>
      <c r="S49" s="106"/>
      <c r="T49" s="37"/>
      <c r="U49" s="67"/>
      <c r="V49" s="31"/>
      <c r="W49" s="93"/>
      <c r="X49" s="294"/>
      <c r="Y49" s="296"/>
      <c r="Z49" s="296"/>
      <c r="AA49" s="296"/>
      <c r="AB49" s="93"/>
      <c r="AC49" s="31"/>
    </row>
    <row r="50" spans="1:29">
      <c r="A50" s="27"/>
      <c r="B50" s="37"/>
      <c r="C50" s="36"/>
      <c r="D50" s="36"/>
      <c r="E50" s="36"/>
      <c r="F50" s="36"/>
      <c r="G50" s="36"/>
      <c r="H50" s="36"/>
      <c r="I50" s="58"/>
      <c r="J50" s="36"/>
      <c r="K50" s="37"/>
      <c r="L50" s="36"/>
      <c r="M50" s="36"/>
      <c r="N50" s="46"/>
      <c r="O50" s="37"/>
      <c r="P50" s="37"/>
      <c r="Q50" s="37"/>
      <c r="R50" s="37"/>
      <c r="S50" s="106"/>
      <c r="T50" s="67"/>
      <c r="U50" s="67"/>
      <c r="V50" s="31"/>
      <c r="W50" s="93"/>
      <c r="X50" s="296"/>
      <c r="Y50" s="296"/>
      <c r="Z50" s="296"/>
      <c r="AA50" s="296"/>
      <c r="AB50" s="93"/>
      <c r="AC50" s="31"/>
    </row>
    <row r="51" spans="1:29" ht="23.5">
      <c r="A51" s="27"/>
      <c r="B51" s="15" t="s">
        <v>320</v>
      </c>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row>
    <row r="52" spans="1:29" ht="23.5">
      <c r="A52" s="27"/>
      <c r="B52" s="15"/>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row>
    <row r="53" spans="1:29">
      <c r="A53" s="27"/>
      <c r="B53" s="289" t="s">
        <v>1</v>
      </c>
      <c r="C53" s="290"/>
      <c r="D53" s="290"/>
      <c r="E53" s="18"/>
      <c r="F53" s="18"/>
      <c r="G53" s="19"/>
      <c r="H53" s="18" t="s">
        <v>2</v>
      </c>
      <c r="I53" s="18"/>
      <c r="J53" s="18"/>
      <c r="K53" s="18"/>
      <c r="L53" s="17"/>
      <c r="M53" s="17"/>
      <c r="N53" s="18" t="s">
        <v>311</v>
      </c>
      <c r="O53" s="18"/>
      <c r="P53" s="18"/>
      <c r="Q53" s="18"/>
      <c r="R53" s="18"/>
      <c r="S53" s="17"/>
      <c r="T53" s="18" t="s">
        <v>3</v>
      </c>
      <c r="U53" s="18"/>
      <c r="V53" s="17"/>
      <c r="W53" s="17"/>
      <c r="X53" s="17"/>
      <c r="Y53" s="17"/>
      <c r="Z53" s="17"/>
      <c r="AA53" s="17"/>
      <c r="AB53" s="17"/>
      <c r="AC53" s="17"/>
    </row>
    <row r="54" spans="1:29" ht="64" customHeight="1" thickBot="1">
      <c r="A54" s="27"/>
      <c r="B54" s="12"/>
      <c r="C54" s="36"/>
      <c r="D54" s="142" t="s">
        <v>310</v>
      </c>
      <c r="E54" s="37"/>
      <c r="F54" s="37"/>
      <c r="G54" s="37"/>
      <c r="H54" s="36"/>
      <c r="I54" s="46" t="s">
        <v>342</v>
      </c>
      <c r="J54" s="37"/>
      <c r="K54" s="37"/>
      <c r="L54" s="37"/>
      <c r="M54" s="37"/>
      <c r="N54" s="37"/>
      <c r="O54" s="37"/>
      <c r="P54" s="37"/>
      <c r="Q54" s="37"/>
      <c r="R54" s="37"/>
      <c r="S54" s="106"/>
      <c r="T54" s="106"/>
      <c r="U54" s="106"/>
      <c r="V54" s="31"/>
      <c r="W54" s="93"/>
      <c r="X54" s="287" t="s">
        <v>417</v>
      </c>
      <c r="Y54" s="280"/>
      <c r="Z54" s="280"/>
      <c r="AA54" s="280"/>
      <c r="AB54" s="93"/>
      <c r="AC54" s="31"/>
    </row>
    <row r="55" spans="1:29" ht="19" customHeight="1" thickBot="1">
      <c r="A55" s="27"/>
      <c r="B55" s="26" t="s">
        <v>336</v>
      </c>
      <c r="C55" s="30"/>
      <c r="D55" s="162">
        <f>'2. Lähtotiedot nykytilanne'!O10</f>
        <v>0</v>
      </c>
      <c r="E55" s="29"/>
      <c r="F55" s="292" t="s">
        <v>340</v>
      </c>
      <c r="G55" s="29"/>
      <c r="H55" s="30"/>
      <c r="I55" s="162">
        <f>'1. Lähtotiedot uusi kaava'!O10</f>
        <v>0</v>
      </c>
      <c r="J55" s="29"/>
      <c r="K55" s="292" t="s">
        <v>340</v>
      </c>
      <c r="L55" s="29"/>
      <c r="M55" s="29"/>
      <c r="N55" s="29"/>
      <c r="O55" s="29"/>
      <c r="P55" s="29"/>
      <c r="Q55" s="29"/>
      <c r="R55" s="29"/>
      <c r="S55" s="106"/>
      <c r="T55" s="106"/>
      <c r="U55" s="106"/>
      <c r="V55" s="31"/>
      <c r="W55" s="93"/>
      <c r="X55" s="93"/>
      <c r="Y55" s="93"/>
      <c r="Z55" s="93"/>
      <c r="AA55" s="93"/>
      <c r="AB55" s="93"/>
      <c r="AC55" s="31"/>
    </row>
    <row r="56" spans="1:29" ht="54.5" customHeight="1" thickBot="1">
      <c r="A56" s="46"/>
      <c r="B56" s="12"/>
      <c r="C56" s="37"/>
      <c r="D56" s="37"/>
      <c r="E56" s="37"/>
      <c r="F56" s="293"/>
      <c r="G56" s="37"/>
      <c r="H56" s="36"/>
      <c r="I56" s="25"/>
      <c r="J56" s="37"/>
      <c r="K56" s="293"/>
      <c r="L56" s="37"/>
      <c r="M56" s="37"/>
      <c r="N56" s="76" t="s">
        <v>329</v>
      </c>
      <c r="O56" s="37"/>
      <c r="P56" s="37"/>
      <c r="Q56" s="37"/>
      <c r="R56" s="37"/>
      <c r="S56" s="106"/>
      <c r="T56" s="22"/>
      <c r="U56" s="106"/>
      <c r="V56" s="31"/>
      <c r="W56" s="93"/>
      <c r="X56" s="294" t="s">
        <v>419</v>
      </c>
      <c r="Y56" s="295"/>
      <c r="Z56" s="295"/>
      <c r="AA56" s="295"/>
      <c r="AB56" s="93"/>
      <c r="AC56" s="31"/>
    </row>
    <row r="57" spans="1:29" ht="35.5" customHeight="1" thickBot="1">
      <c r="A57" s="13"/>
      <c r="B57" s="12"/>
      <c r="C57" s="36"/>
      <c r="D57" s="147" t="s">
        <v>329</v>
      </c>
      <c r="E57" s="148"/>
      <c r="F57" s="49"/>
      <c r="G57" s="37"/>
      <c r="H57" s="36"/>
      <c r="I57" s="147" t="s">
        <v>329</v>
      </c>
      <c r="J57" s="148"/>
      <c r="K57" s="49"/>
      <c r="L57" s="37"/>
      <c r="M57" s="37"/>
      <c r="N57" s="105">
        <f>K57-F57</f>
        <v>0</v>
      </c>
      <c r="O57" s="37"/>
      <c r="P57" s="37"/>
      <c r="Q57" s="37"/>
      <c r="R57" s="37"/>
      <c r="S57" s="106"/>
      <c r="T57" s="106"/>
      <c r="U57" s="106"/>
      <c r="V57" s="31"/>
      <c r="W57" s="93"/>
      <c r="X57" s="93"/>
      <c r="Y57" s="93"/>
      <c r="Z57" s="93"/>
      <c r="AA57" s="93"/>
      <c r="AB57" s="93"/>
      <c r="AC57" s="31"/>
    </row>
    <row r="58" spans="1:29" ht="43" customHeight="1" thickBot="1">
      <c r="A58" s="25"/>
      <c r="B58" s="12"/>
      <c r="C58" s="25"/>
      <c r="D58" s="149" t="s">
        <v>418</v>
      </c>
      <c r="E58" s="150"/>
      <c r="F58" s="49"/>
      <c r="G58" s="25"/>
      <c r="H58" s="25"/>
      <c r="I58" s="149" t="s">
        <v>418</v>
      </c>
      <c r="J58" s="150"/>
      <c r="K58" s="49"/>
      <c r="L58" s="25"/>
      <c r="M58" s="25"/>
      <c r="N58" s="76" t="s">
        <v>330</v>
      </c>
      <c r="O58" s="25"/>
      <c r="P58" s="25"/>
      <c r="Q58" s="25"/>
      <c r="R58" s="25"/>
      <c r="S58" s="25"/>
      <c r="T58" s="25"/>
      <c r="U58" s="25"/>
      <c r="V58" s="31"/>
      <c r="W58" s="93"/>
      <c r="X58" s="93"/>
      <c r="Y58" s="93"/>
      <c r="Z58" s="93"/>
      <c r="AA58" s="93"/>
      <c r="AB58" s="93"/>
      <c r="AC58" s="31"/>
    </row>
    <row r="59" spans="1:29">
      <c r="A59" s="25"/>
      <c r="B59" s="25"/>
      <c r="C59" s="25"/>
      <c r="D59" s="25"/>
      <c r="E59" s="25"/>
      <c r="F59" s="25"/>
      <c r="G59" s="25"/>
      <c r="H59" s="25"/>
      <c r="I59" s="25"/>
      <c r="J59" s="25"/>
      <c r="K59" s="25"/>
      <c r="L59" s="25"/>
      <c r="M59" s="25"/>
      <c r="N59" s="105">
        <f>K58-F58</f>
        <v>0</v>
      </c>
      <c r="O59" s="25"/>
      <c r="P59" s="25"/>
      <c r="Q59" s="25"/>
      <c r="R59" s="25"/>
      <c r="S59" s="25"/>
      <c r="T59" s="25"/>
      <c r="U59" s="25"/>
      <c r="V59" s="31"/>
      <c r="W59" s="93"/>
      <c r="X59" s="93"/>
      <c r="Y59" s="93"/>
      <c r="Z59" s="93"/>
      <c r="AA59" s="93"/>
      <c r="AB59" s="93"/>
      <c r="AC59" s="31"/>
    </row>
    <row r="60" spans="1:29">
      <c r="A60" s="25"/>
      <c r="B60" s="25"/>
      <c r="C60" s="25"/>
      <c r="D60" s="25"/>
      <c r="E60" s="25"/>
      <c r="F60" s="25"/>
      <c r="G60" s="25"/>
      <c r="H60" s="25"/>
      <c r="I60" s="25"/>
      <c r="J60" s="25"/>
      <c r="K60" s="25"/>
      <c r="L60" s="25"/>
      <c r="M60" s="25"/>
      <c r="N60" s="25"/>
      <c r="O60" s="25"/>
      <c r="P60" s="25"/>
      <c r="Q60" s="25"/>
      <c r="R60" s="25"/>
      <c r="S60" s="25"/>
      <c r="T60" s="25"/>
      <c r="U60" s="25"/>
      <c r="V60" s="31"/>
      <c r="W60" s="93"/>
      <c r="X60" s="93"/>
      <c r="Y60" s="93"/>
      <c r="Z60" s="93"/>
      <c r="AA60" s="93"/>
      <c r="AB60" s="93"/>
      <c r="AC60" s="31"/>
    </row>
    <row r="61" spans="1:29">
      <c r="A61" s="25"/>
      <c r="B61" s="25"/>
      <c r="C61" s="25"/>
      <c r="D61" s="25"/>
      <c r="E61" s="25"/>
      <c r="F61" s="25"/>
      <c r="G61" s="25"/>
      <c r="H61" s="25"/>
      <c r="I61" s="25"/>
      <c r="J61" s="25"/>
      <c r="K61" s="25"/>
      <c r="L61" s="25"/>
      <c r="M61" s="25"/>
      <c r="N61" s="25"/>
      <c r="O61" s="25"/>
      <c r="P61" s="25"/>
      <c r="Q61" s="25"/>
      <c r="R61" s="25"/>
      <c r="S61" s="25"/>
      <c r="T61" s="25"/>
      <c r="U61" s="25"/>
      <c r="V61" s="31"/>
      <c r="W61" s="31"/>
      <c r="X61" s="31"/>
      <c r="Y61" s="31"/>
      <c r="Z61" s="31"/>
      <c r="AA61" s="31"/>
      <c r="AB61" s="31"/>
      <c r="AC61" s="31"/>
    </row>
    <row r="62" spans="1:29" s="1" customFormat="1">
      <c r="A62" s="10"/>
      <c r="B62" s="10"/>
      <c r="C62" s="10"/>
      <c r="D62" s="10"/>
      <c r="E62" s="10"/>
      <c r="F62" s="10"/>
      <c r="G62" s="10"/>
      <c r="H62" s="10"/>
      <c r="I62" s="10"/>
      <c r="J62" s="10"/>
      <c r="K62" s="10"/>
      <c r="L62" s="10"/>
      <c r="M62" s="10"/>
      <c r="N62" s="10"/>
      <c r="O62" s="10"/>
      <c r="P62" s="10"/>
      <c r="Q62" s="10"/>
      <c r="R62" s="10"/>
      <c r="S62" s="10"/>
      <c r="T62" s="11"/>
      <c r="U62" s="11"/>
      <c r="V62" s="9"/>
      <c r="W62" s="9"/>
      <c r="X62" s="9"/>
      <c r="Y62" s="9"/>
      <c r="Z62" s="9"/>
      <c r="AA62" s="9"/>
      <c r="AB62" s="9"/>
      <c r="AC62" s="9"/>
    </row>
    <row r="63" spans="1:29" s="1" customFormat="1" hidden="1">
      <c r="A63" s="12"/>
      <c r="B63" s="12"/>
      <c r="C63" s="13"/>
      <c r="D63" s="13"/>
      <c r="E63" s="13"/>
      <c r="F63" s="12"/>
      <c r="G63" s="13"/>
      <c r="H63" s="13"/>
      <c r="I63" s="13"/>
      <c r="J63" s="13"/>
      <c r="K63" s="13"/>
      <c r="L63" s="13"/>
      <c r="M63" s="13"/>
      <c r="N63" s="13"/>
      <c r="O63" s="13"/>
      <c r="P63" s="13"/>
      <c r="Q63" s="13"/>
      <c r="R63" s="13"/>
      <c r="S63" s="13"/>
      <c r="T63" s="13"/>
      <c r="U63" s="13"/>
      <c r="V63" s="13"/>
      <c r="W63" s="13"/>
      <c r="X63" s="13"/>
      <c r="Y63" s="13"/>
      <c r="Z63" s="13"/>
      <c r="AA63" s="13"/>
      <c r="AB63" s="13"/>
      <c r="AC63" s="13"/>
    </row>
    <row r="64" spans="1:29" s="1" customFormat="1" hidden="1">
      <c r="A64" s="12"/>
      <c r="B64" s="12"/>
      <c r="C64" s="13"/>
      <c r="D64" s="13"/>
      <c r="E64" s="13"/>
      <c r="F64" s="12"/>
      <c r="G64" s="13"/>
      <c r="H64" s="13"/>
      <c r="I64" s="13"/>
      <c r="J64" s="13"/>
      <c r="K64" s="13"/>
      <c r="L64" s="13"/>
      <c r="M64" s="13"/>
      <c r="N64" s="13"/>
      <c r="O64" s="13"/>
      <c r="P64" s="13"/>
      <c r="Q64" s="13"/>
      <c r="R64" s="13"/>
      <c r="S64" s="13"/>
      <c r="T64" s="13"/>
      <c r="U64" s="13"/>
      <c r="V64" s="13"/>
      <c r="W64" s="13"/>
      <c r="X64" s="13"/>
      <c r="Y64" s="13"/>
      <c r="Z64" s="13"/>
      <c r="AA64" s="13"/>
      <c r="AB64" s="13"/>
      <c r="AC64" s="13"/>
    </row>
    <row r="65" spans="1:29" s="1" customFormat="1" ht="23.5" hidden="1">
      <c r="A65" s="56"/>
      <c r="B65" s="55" t="s">
        <v>12</v>
      </c>
      <c r="C65" s="13"/>
      <c r="D65" s="13"/>
      <c r="E65" s="13"/>
      <c r="F65" s="12"/>
      <c r="G65" s="13"/>
      <c r="H65" s="13"/>
      <c r="I65" s="13"/>
      <c r="J65" s="13"/>
      <c r="K65" s="13"/>
      <c r="L65" s="13"/>
      <c r="M65" s="13"/>
      <c r="N65" s="13"/>
      <c r="O65" s="13"/>
      <c r="P65" s="13"/>
      <c r="Q65" s="13"/>
      <c r="R65" s="13"/>
      <c r="S65" s="13"/>
      <c r="T65" s="13"/>
      <c r="U65" s="13"/>
      <c r="V65" s="13"/>
      <c r="W65" s="13"/>
      <c r="X65" s="13"/>
      <c r="Y65" s="13"/>
      <c r="Z65" s="13"/>
      <c r="AA65" s="13"/>
      <c r="AB65" s="13"/>
      <c r="AC65" s="13"/>
    </row>
    <row r="66" spans="1:29" s="1" customFormat="1" ht="23.5" hidden="1">
      <c r="A66" s="57"/>
      <c r="B66" s="13"/>
      <c r="C66" s="13"/>
      <c r="D66" s="13"/>
      <c r="E66" s="13"/>
      <c r="F66" s="12"/>
      <c r="G66" s="13"/>
      <c r="H66" s="13"/>
      <c r="I66" s="13"/>
      <c r="J66" s="13"/>
      <c r="K66" s="13"/>
      <c r="L66" s="13"/>
      <c r="M66" s="13"/>
      <c r="N66" s="13"/>
      <c r="O66" s="13"/>
      <c r="P66" s="13"/>
      <c r="Q66" s="13"/>
      <c r="R66" s="13"/>
      <c r="S66" s="13"/>
      <c r="T66" s="13"/>
      <c r="U66" s="13"/>
      <c r="V66" s="13"/>
      <c r="W66" s="13"/>
      <c r="X66" s="13"/>
      <c r="Y66" s="13"/>
      <c r="Z66" s="13"/>
      <c r="AA66" s="13"/>
      <c r="AB66" s="13"/>
      <c r="AC66" s="13"/>
    </row>
    <row r="67" spans="1:29" s="1" customFormat="1" ht="23.5" hidden="1">
      <c r="A67" s="57"/>
      <c r="B67" s="13"/>
      <c r="C67" s="13"/>
      <c r="D67" s="13"/>
      <c r="E67" s="13"/>
      <c r="F67" s="12"/>
      <c r="G67" s="13"/>
      <c r="H67" s="13"/>
      <c r="I67" s="13"/>
      <c r="J67" s="13"/>
      <c r="K67" s="13"/>
      <c r="L67" s="13"/>
      <c r="M67" s="13"/>
      <c r="N67" s="13"/>
      <c r="O67" s="13"/>
      <c r="P67" s="13"/>
      <c r="Q67" s="13"/>
      <c r="R67" s="13"/>
      <c r="S67" s="13"/>
      <c r="T67" s="13"/>
      <c r="U67" s="13"/>
      <c r="V67" s="13"/>
      <c r="W67" s="13"/>
      <c r="X67" s="13"/>
      <c r="Y67" s="13"/>
      <c r="Z67" s="13"/>
      <c r="AA67" s="13"/>
      <c r="AB67" s="13"/>
      <c r="AC67" s="13"/>
    </row>
    <row r="68" spans="1:29" s="1" customFormat="1" ht="44.5" hidden="1" customHeight="1">
      <c r="A68" s="57"/>
      <c r="B68" s="13"/>
      <c r="C68" s="13"/>
      <c r="D68" s="13"/>
      <c r="E68" s="13"/>
      <c r="F68" s="12"/>
      <c r="G68" s="13"/>
      <c r="H68" s="13"/>
      <c r="I68" s="13"/>
      <c r="J68" s="13"/>
      <c r="K68" s="13"/>
      <c r="L68" s="13"/>
      <c r="M68" s="13"/>
      <c r="N68" s="13"/>
      <c r="O68" s="13"/>
      <c r="P68" s="13"/>
      <c r="Q68" s="13"/>
      <c r="R68" s="13"/>
      <c r="S68" s="13"/>
      <c r="T68" s="13"/>
      <c r="U68" s="13"/>
      <c r="V68" s="13"/>
      <c r="W68" s="13"/>
      <c r="X68" s="13"/>
      <c r="Y68" s="13"/>
      <c r="Z68" s="13"/>
      <c r="AA68" s="13"/>
      <c r="AB68" s="13"/>
      <c r="AC68" s="13"/>
    </row>
    <row r="69" spans="1:29" s="1" customFormat="1" ht="23.5" hidden="1">
      <c r="A69" s="60"/>
      <c r="B69" s="13"/>
      <c r="C69" s="13"/>
      <c r="D69" s="13"/>
      <c r="E69" s="13"/>
      <c r="F69" s="12"/>
      <c r="G69" s="13"/>
      <c r="H69" s="13"/>
      <c r="I69" s="13"/>
      <c r="J69" s="13"/>
      <c r="K69" s="13"/>
      <c r="L69" s="13"/>
      <c r="M69" s="13"/>
      <c r="N69" s="13"/>
      <c r="O69" s="13"/>
      <c r="P69" s="13"/>
      <c r="Q69" s="13"/>
      <c r="R69" s="13"/>
      <c r="S69" s="13"/>
      <c r="T69" s="13"/>
      <c r="U69" s="13"/>
      <c r="V69" s="13"/>
      <c r="W69" s="13"/>
      <c r="X69" s="13"/>
      <c r="Y69" s="13"/>
      <c r="Z69" s="13"/>
      <c r="AA69" s="13"/>
      <c r="AB69" s="13"/>
      <c r="AC69" s="13"/>
    </row>
    <row r="70" spans="1:29" s="1" customFormat="1" hidden="1">
      <c r="A70" s="56"/>
      <c r="B70" s="56"/>
      <c r="C70" s="13"/>
      <c r="D70" s="13"/>
      <c r="E70" s="13"/>
      <c r="F70" s="12"/>
      <c r="G70" s="13"/>
      <c r="H70" s="13"/>
      <c r="I70" s="13"/>
      <c r="J70" s="13"/>
      <c r="K70" s="13"/>
      <c r="L70" s="13"/>
      <c r="M70" s="13"/>
      <c r="N70" s="13"/>
      <c r="O70" s="13"/>
      <c r="P70" s="13"/>
      <c r="Q70" s="13"/>
      <c r="R70" s="13"/>
      <c r="S70" s="13"/>
      <c r="T70" s="13"/>
      <c r="U70" s="13"/>
      <c r="V70" s="13"/>
      <c r="W70" s="13"/>
      <c r="X70" s="13"/>
      <c r="Y70" s="13"/>
      <c r="Z70" s="13"/>
      <c r="AA70" s="13"/>
      <c r="AB70" s="13"/>
      <c r="AC70" s="13"/>
    </row>
    <row r="71" spans="1:29" s="1" customFormat="1" hidden="1">
      <c r="A71" s="56"/>
      <c r="B71" s="56"/>
      <c r="C71" s="13"/>
      <c r="D71" s="13"/>
      <c r="E71" s="13"/>
      <c r="F71" s="12"/>
      <c r="G71" s="13"/>
      <c r="H71" s="13"/>
      <c r="I71" s="13"/>
      <c r="J71" s="13"/>
      <c r="K71" s="13"/>
      <c r="L71" s="13"/>
      <c r="M71" s="13"/>
      <c r="N71" s="13"/>
      <c r="O71" s="13"/>
      <c r="P71" s="13"/>
      <c r="Q71" s="13"/>
      <c r="R71" s="13"/>
      <c r="S71" s="13"/>
      <c r="T71" s="13"/>
      <c r="U71" s="13"/>
      <c r="V71" s="13"/>
      <c r="W71" s="13"/>
      <c r="X71" s="13"/>
      <c r="Y71" s="13"/>
      <c r="Z71" s="13"/>
      <c r="AA71" s="13"/>
      <c r="AB71" s="13"/>
      <c r="AC71" s="13"/>
    </row>
    <row r="72" spans="1:29" s="1" customFormat="1" ht="23.5" hidden="1">
      <c r="A72" s="57"/>
      <c r="B72" s="13"/>
      <c r="C72" s="13"/>
      <c r="D72" s="13"/>
      <c r="E72" s="13"/>
      <c r="F72" s="12"/>
      <c r="G72" s="13"/>
      <c r="H72" s="13"/>
      <c r="I72" s="13"/>
      <c r="J72" s="13"/>
      <c r="K72" s="13"/>
      <c r="L72" s="13"/>
      <c r="M72" s="13"/>
      <c r="N72" s="13"/>
      <c r="O72" s="13"/>
      <c r="P72" s="13"/>
      <c r="Q72" s="13"/>
      <c r="R72" s="13"/>
      <c r="S72" s="13"/>
      <c r="T72" s="13"/>
      <c r="U72" s="13"/>
      <c r="V72" s="13"/>
      <c r="W72" s="13"/>
      <c r="X72" s="13"/>
      <c r="Y72" s="13"/>
      <c r="Z72" s="13"/>
      <c r="AA72" s="13"/>
      <c r="AB72" s="13"/>
      <c r="AC72" s="13"/>
    </row>
    <row r="73" spans="1:29" s="1" customFormat="1" ht="23.5" hidden="1">
      <c r="A73" s="57"/>
      <c r="B73" s="13"/>
      <c r="C73" s="13"/>
      <c r="D73" s="13"/>
      <c r="E73" s="13"/>
      <c r="F73" s="12"/>
      <c r="G73" s="13"/>
      <c r="H73" s="13"/>
      <c r="I73" s="13"/>
      <c r="J73" s="13"/>
      <c r="K73" s="13"/>
      <c r="L73" s="13"/>
      <c r="M73" s="13"/>
      <c r="N73" s="13"/>
      <c r="O73" s="13"/>
      <c r="P73" s="13"/>
      <c r="Q73" s="13"/>
      <c r="R73" s="13"/>
      <c r="S73" s="13"/>
      <c r="T73" s="13"/>
      <c r="U73" s="13"/>
      <c r="V73" s="13"/>
      <c r="W73" s="13"/>
      <c r="X73" s="13"/>
      <c r="Y73" s="13"/>
      <c r="Z73" s="13"/>
      <c r="AA73" s="13"/>
      <c r="AB73" s="13"/>
      <c r="AC73" s="13"/>
    </row>
    <row r="74" spans="1:29" s="1" customFormat="1" ht="23.5" hidden="1">
      <c r="A74" s="60"/>
      <c r="B74" s="13"/>
      <c r="C74" s="13"/>
      <c r="D74" s="13"/>
      <c r="E74" s="13"/>
      <c r="F74" s="12"/>
      <c r="G74" s="13"/>
      <c r="H74" s="13"/>
      <c r="I74" s="13"/>
      <c r="J74" s="13"/>
      <c r="K74" s="13"/>
      <c r="L74" s="13"/>
      <c r="M74" s="13"/>
      <c r="N74" s="13"/>
      <c r="O74" s="13"/>
      <c r="P74" s="13"/>
      <c r="Q74" s="13"/>
      <c r="R74" s="13"/>
      <c r="S74" s="13"/>
      <c r="T74" s="13"/>
      <c r="U74" s="13"/>
      <c r="V74" s="13"/>
      <c r="W74" s="13"/>
      <c r="X74" s="13"/>
      <c r="Y74" s="13"/>
      <c r="Z74" s="13"/>
      <c r="AA74" s="13"/>
      <c r="AB74" s="13"/>
      <c r="AC74" s="13"/>
    </row>
    <row r="75" spans="1:29" s="1" customFormat="1" hidden="1">
      <c r="A75" s="56"/>
      <c r="B75" s="56"/>
      <c r="C75" s="13"/>
      <c r="D75" s="13"/>
      <c r="E75" s="13"/>
      <c r="F75" s="12"/>
      <c r="G75" s="13"/>
      <c r="H75" s="13"/>
      <c r="I75" s="13"/>
      <c r="J75" s="13"/>
      <c r="K75" s="13"/>
      <c r="L75" s="13"/>
      <c r="M75" s="13"/>
      <c r="N75" s="13"/>
      <c r="O75" s="13"/>
      <c r="P75" s="13"/>
      <c r="Q75" s="13"/>
      <c r="R75" s="13"/>
      <c r="S75" s="13"/>
      <c r="T75" s="13"/>
      <c r="U75" s="13"/>
      <c r="V75" s="13"/>
      <c r="W75" s="13"/>
      <c r="X75" s="13"/>
      <c r="Y75" s="13"/>
      <c r="Z75" s="13"/>
      <c r="AA75" s="13"/>
      <c r="AB75" s="13"/>
      <c r="AC75" s="13"/>
    </row>
    <row r="76" spans="1:29" s="1" customFormat="1" ht="23.5" hidden="1">
      <c r="A76" s="57"/>
      <c r="B76" s="13"/>
      <c r="C76" s="13"/>
      <c r="D76" s="13"/>
      <c r="E76" s="13"/>
      <c r="F76" s="12"/>
      <c r="G76" s="13"/>
      <c r="H76" s="13"/>
      <c r="I76" s="13"/>
      <c r="J76" s="13"/>
      <c r="K76" s="13"/>
      <c r="L76" s="13"/>
      <c r="M76" s="13"/>
      <c r="N76" s="13"/>
      <c r="O76" s="13"/>
      <c r="P76" s="13"/>
      <c r="Q76" s="13"/>
      <c r="R76" s="13"/>
      <c r="S76" s="13"/>
      <c r="T76" s="13"/>
      <c r="U76" s="13"/>
      <c r="V76" s="13"/>
      <c r="W76" s="13"/>
      <c r="X76" s="13"/>
      <c r="Y76" s="13"/>
      <c r="Z76" s="13"/>
      <c r="AA76" s="13"/>
      <c r="AB76" s="13"/>
      <c r="AC76" s="13"/>
    </row>
    <row r="77" spans="1:29" s="1" customFormat="1" ht="23.5" hidden="1">
      <c r="A77" s="57"/>
      <c r="B77" s="13"/>
      <c r="C77" s="13"/>
      <c r="D77" s="13"/>
      <c r="E77" s="13"/>
      <c r="F77" s="12"/>
      <c r="G77" s="13"/>
      <c r="H77" s="13"/>
      <c r="I77" s="13"/>
      <c r="J77" s="13"/>
      <c r="K77" s="13"/>
      <c r="L77" s="13"/>
      <c r="M77" s="13"/>
      <c r="N77" s="13"/>
      <c r="O77" s="13"/>
      <c r="P77" s="13"/>
      <c r="Q77" s="13"/>
      <c r="R77" s="13"/>
      <c r="S77" s="13"/>
      <c r="T77" s="13"/>
      <c r="U77" s="13"/>
      <c r="V77" s="13"/>
      <c r="W77" s="13"/>
      <c r="X77" s="13"/>
      <c r="Y77" s="13"/>
      <c r="Z77" s="13"/>
      <c r="AA77" s="13"/>
      <c r="AB77" s="13"/>
      <c r="AC77" s="13"/>
    </row>
    <row r="78" spans="1:29" s="1" customFormat="1" ht="23.5" hidden="1">
      <c r="A78" s="60"/>
      <c r="B78" s="13"/>
      <c r="C78" s="13"/>
      <c r="D78" s="13"/>
      <c r="E78" s="13"/>
      <c r="F78" s="12"/>
      <c r="G78" s="13"/>
      <c r="H78" s="13"/>
      <c r="I78" s="13"/>
      <c r="J78" s="13"/>
      <c r="K78" s="13"/>
      <c r="L78" s="13"/>
      <c r="M78" s="13"/>
      <c r="N78" s="13"/>
      <c r="O78" s="13"/>
      <c r="P78" s="13"/>
      <c r="Q78" s="14"/>
      <c r="R78" s="14"/>
      <c r="S78" s="14"/>
      <c r="T78" s="13"/>
      <c r="U78" s="13"/>
      <c r="V78" s="13"/>
      <c r="W78" s="13"/>
      <c r="X78" s="13"/>
      <c r="Y78" s="13"/>
      <c r="Z78" s="13"/>
      <c r="AA78" s="13"/>
      <c r="AB78" s="13"/>
      <c r="AC78" s="13"/>
    </row>
    <row r="79" spans="1:29">
      <c r="D79" s="155"/>
      <c r="I79" s="155"/>
      <c r="N79" s="165"/>
    </row>
  </sheetData>
  <sheetProtection algorithmName="SHA-512" hashValue="lANMiWD60pSIWhfbcBE+kU4I1vSdlerSE8piTbXC8ag9OKJ9OITp8hoF1xxeWikTy+ytQNS6Njbeb3xy6jNb+w==" saltValue="9OwuwrIUnyrDwVgugId4mg==" spinCount="100000" sheet="1" formatCells="0" selectLockedCells="1" autoFilter="0"/>
  <mergeCells count="17">
    <mergeCell ref="X45:AA45"/>
    <mergeCell ref="X10:AA10"/>
    <mergeCell ref="X19:AA21"/>
    <mergeCell ref="B53:D53"/>
    <mergeCell ref="F43:F44"/>
    <mergeCell ref="K43:K44"/>
    <mergeCell ref="F55:F56"/>
    <mergeCell ref="K55:K56"/>
    <mergeCell ref="X56:AA56"/>
    <mergeCell ref="X46:AA46"/>
    <mergeCell ref="X54:AA54"/>
    <mergeCell ref="X48:AA50"/>
    <mergeCell ref="X44:AA44"/>
    <mergeCell ref="B8:D8"/>
    <mergeCell ref="B39:D39"/>
    <mergeCell ref="B31:D31"/>
    <mergeCell ref="X13:AA13"/>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275C8D-53F2-4ECD-BAE8-402EBC5D52B3}">
  <sheetPr codeName="Taul2">
    <tabColor theme="9" tint="0.59999389629810485"/>
  </sheetPr>
  <dimension ref="A1:X122"/>
  <sheetViews>
    <sheetView topLeftCell="A52" zoomScale="90" zoomScaleNormal="90" workbookViewId="0">
      <selection activeCell="B35" sqref="B35"/>
    </sheetView>
  </sheetViews>
  <sheetFormatPr defaultColWidth="8.81640625" defaultRowHeight="14.5"/>
  <cols>
    <col min="1" max="1" width="3.1796875" style="9" customWidth="1"/>
    <col min="2" max="2" width="17.6328125" style="9" customWidth="1"/>
    <col min="3" max="3" width="3.1796875" style="9" customWidth="1"/>
    <col min="4" max="4" width="10.1796875" style="9" customWidth="1"/>
    <col min="5" max="5" width="13.90625" style="9" customWidth="1"/>
    <col min="6" max="6" width="17.54296875" style="9" customWidth="1"/>
    <col min="7" max="7" width="27.36328125" style="9" customWidth="1"/>
    <col min="8" max="9" width="14.90625" style="9" customWidth="1"/>
    <col min="10" max="10" width="2" style="9" customWidth="1"/>
    <col min="11" max="11" width="14.36328125" style="9" hidden="1" customWidth="1"/>
    <col min="12" max="12" width="3.1796875" style="9" hidden="1" customWidth="1"/>
    <col min="13" max="13" width="18.6328125" style="9" hidden="1" customWidth="1"/>
    <col min="14" max="14" width="2.81640625" style="9" hidden="1" customWidth="1"/>
    <col min="15" max="16" width="17.1796875" style="9" hidden="1" customWidth="1"/>
    <col min="17" max="17" width="1.453125" style="9" customWidth="1"/>
    <col min="18" max="18" width="2.1796875" style="9" customWidth="1"/>
    <col min="19" max="19" width="33.81640625" style="9" customWidth="1"/>
    <col min="20" max="20" width="7" style="9" customWidth="1"/>
    <col min="21" max="21" width="6.81640625" style="9" customWidth="1"/>
    <col min="22" max="22" width="2.1796875" style="9" customWidth="1"/>
    <col min="23" max="23" width="5" style="9" customWidth="1"/>
    <col min="24" max="24" width="3" style="9" customWidth="1"/>
    <col min="25" max="16384" width="8.81640625" style="9"/>
  </cols>
  <sheetData>
    <row r="1" spans="1:24" ht="23.5">
      <c r="A1" s="12"/>
      <c r="B1" s="59"/>
      <c r="C1" s="60"/>
      <c r="D1" s="60"/>
      <c r="E1" s="13"/>
      <c r="F1" s="13"/>
      <c r="G1" s="13"/>
      <c r="H1" s="13"/>
      <c r="I1" s="12"/>
      <c r="J1" s="13"/>
      <c r="K1" s="13"/>
      <c r="L1" s="13"/>
      <c r="M1" s="13"/>
      <c r="N1" s="13"/>
      <c r="O1" s="13"/>
      <c r="P1" s="13"/>
      <c r="Q1" s="13"/>
      <c r="R1" s="13"/>
      <c r="S1" s="13"/>
      <c r="T1" s="12"/>
      <c r="U1" s="12"/>
      <c r="V1" s="12"/>
      <c r="W1" s="12"/>
      <c r="X1" s="12"/>
    </row>
    <row r="2" spans="1:24" ht="23.5">
      <c r="A2" s="12"/>
      <c r="B2" s="146" t="s">
        <v>345</v>
      </c>
      <c r="C2" s="12"/>
      <c r="D2" s="12"/>
      <c r="E2" s="12"/>
      <c r="F2" s="13"/>
      <c r="G2" s="13"/>
      <c r="H2" s="13"/>
      <c r="I2" s="12"/>
      <c r="J2" s="13"/>
      <c r="K2" s="13"/>
      <c r="L2" s="13"/>
      <c r="M2" s="13"/>
      <c r="N2" s="13"/>
      <c r="O2" s="13"/>
      <c r="P2" s="13"/>
      <c r="Q2" s="13"/>
      <c r="R2" s="13"/>
      <c r="S2" s="13"/>
      <c r="T2" s="12"/>
      <c r="U2" s="12"/>
      <c r="V2" s="12"/>
      <c r="W2" s="12"/>
      <c r="X2" s="12"/>
    </row>
    <row r="3" spans="1:24" ht="15" customHeight="1">
      <c r="A3" s="12"/>
      <c r="B3" s="12"/>
      <c r="C3" s="12"/>
      <c r="D3" s="12"/>
      <c r="E3" s="53"/>
      <c r="F3" s="13"/>
      <c r="G3" s="13"/>
      <c r="H3" s="13"/>
      <c r="I3" s="12"/>
      <c r="J3" s="13"/>
      <c r="K3" s="13"/>
      <c r="L3" s="13"/>
      <c r="M3" s="13"/>
      <c r="N3" s="13"/>
      <c r="O3" s="13"/>
      <c r="P3" s="13"/>
      <c r="Q3" s="13"/>
      <c r="R3" s="13"/>
      <c r="S3" s="13"/>
      <c r="T3" s="12"/>
      <c r="U3" s="12"/>
      <c r="V3" s="12"/>
      <c r="W3" s="12"/>
      <c r="X3" s="12"/>
    </row>
    <row r="4" spans="1:24" ht="15" customHeight="1" thickBot="1">
      <c r="A4" s="12"/>
      <c r="B4" s="16" t="s">
        <v>353</v>
      </c>
      <c r="C4" s="12"/>
      <c r="D4" s="12"/>
      <c r="E4" s="53"/>
      <c r="F4" s="13"/>
      <c r="G4" s="13"/>
      <c r="H4" s="13"/>
      <c r="I4" s="12"/>
      <c r="J4" s="13"/>
      <c r="K4" s="13"/>
      <c r="L4" s="13"/>
      <c r="M4" s="13"/>
      <c r="N4" s="13"/>
      <c r="O4" s="13"/>
      <c r="P4" s="13"/>
      <c r="Q4" s="13"/>
      <c r="R4" s="13"/>
      <c r="S4" s="13"/>
      <c r="T4" s="12"/>
      <c r="U4" s="12"/>
      <c r="V4" s="12"/>
      <c r="W4" s="12"/>
      <c r="X4" s="12"/>
    </row>
    <row r="5" spans="1:24" ht="15" customHeight="1" thickBot="1">
      <c r="A5" s="12"/>
      <c r="B5" s="54"/>
      <c r="C5" s="308">
        <f>('3. Tarkennukset aluevaraukset'!N11+'3. Tarkennukset aluevaraukset'!N14+'3. Tarkennukset aluevaraukset'!N22+'3. Tarkennukset aluevaraukset'!N25+'3. Tarkennukset aluevaraukset'!N34+'3. Tarkennukset aluevaraukset'!N42+'3. Tarkennukset aluevaraukset'!N45+'3. Tarkennukset aluevaraukset'!N57)</f>
        <v>0</v>
      </c>
      <c r="D5" s="309"/>
      <c r="E5" s="118" t="s">
        <v>454</v>
      </c>
      <c r="F5" s="62"/>
      <c r="G5" s="62"/>
      <c r="H5" s="34"/>
      <c r="I5" s="63"/>
      <c r="J5" s="34"/>
      <c r="K5" s="13"/>
      <c r="L5" s="13"/>
      <c r="M5" s="13"/>
      <c r="N5" s="13"/>
      <c r="O5" s="13"/>
      <c r="P5" s="13"/>
      <c r="Q5" s="13"/>
      <c r="R5" s="13"/>
      <c r="S5" s="13"/>
      <c r="T5" s="12"/>
      <c r="U5" s="12"/>
      <c r="V5" s="12"/>
      <c r="W5" s="12"/>
      <c r="X5" s="12"/>
    </row>
    <row r="6" spans="1:24" ht="15" customHeight="1">
      <c r="A6" s="54"/>
      <c r="B6" s="118"/>
      <c r="C6" s="163"/>
      <c r="D6" s="41"/>
      <c r="E6" s="61"/>
      <c r="F6" s="62"/>
      <c r="G6" s="62"/>
      <c r="H6" s="34"/>
      <c r="I6" s="63"/>
      <c r="J6" s="34"/>
      <c r="K6" s="13"/>
      <c r="L6" s="13"/>
      <c r="M6" s="13"/>
      <c r="N6" s="13"/>
      <c r="O6" s="13"/>
      <c r="P6" s="13"/>
      <c r="Q6" s="13"/>
      <c r="R6" s="13"/>
      <c r="S6" s="13"/>
      <c r="T6" s="12"/>
      <c r="U6" s="12"/>
      <c r="V6" s="12"/>
      <c r="W6" s="12"/>
      <c r="X6" s="12"/>
    </row>
    <row r="7" spans="1:24" ht="15" customHeight="1">
      <c r="A7" s="54"/>
      <c r="B7" s="118"/>
      <c r="C7" s="163"/>
      <c r="D7" s="41"/>
      <c r="E7" s="61"/>
      <c r="F7" s="62"/>
      <c r="G7" s="62"/>
      <c r="H7" s="34"/>
      <c r="I7" s="63"/>
      <c r="J7" s="34"/>
      <c r="K7" s="13"/>
      <c r="L7" s="13"/>
      <c r="M7" s="13"/>
      <c r="N7" s="13"/>
      <c r="O7" s="13"/>
      <c r="P7" s="13"/>
      <c r="Q7" s="13"/>
      <c r="R7" s="13"/>
      <c r="S7" s="13"/>
      <c r="T7" s="12"/>
      <c r="U7" s="12"/>
      <c r="V7" s="12"/>
      <c r="W7" s="12"/>
      <c r="X7" s="12"/>
    </row>
    <row r="8" spans="1:24" ht="15" customHeight="1" thickBot="1">
      <c r="A8" s="54"/>
      <c r="B8" s="16" t="s">
        <v>354</v>
      </c>
      <c r="C8" s="163"/>
      <c r="D8" s="41"/>
      <c r="E8" s="61"/>
      <c r="F8" s="62"/>
      <c r="G8" s="62"/>
      <c r="H8" s="34"/>
      <c r="I8" s="63"/>
      <c r="J8" s="34"/>
      <c r="K8" s="13"/>
      <c r="L8" s="13"/>
      <c r="M8" s="13"/>
      <c r="N8" s="13"/>
      <c r="O8" s="13"/>
      <c r="P8" s="13"/>
      <c r="Q8" s="13"/>
      <c r="R8" s="13"/>
      <c r="S8" s="13"/>
      <c r="T8" s="12"/>
      <c r="U8" s="12"/>
      <c r="V8" s="12"/>
      <c r="W8" s="12"/>
      <c r="X8" s="12"/>
    </row>
    <row r="9" spans="1:24" ht="15" customHeight="1" thickBot="1">
      <c r="A9" s="54"/>
      <c r="B9" s="54"/>
      <c r="C9" s="308">
        <f>D19+D24+D30+D35+D40+D55+D66+D77+D88+D99</f>
        <v>0</v>
      </c>
      <c r="D9" s="309"/>
      <c r="E9" s="61"/>
      <c r="F9" s="62"/>
      <c r="G9" s="62"/>
      <c r="H9" s="34"/>
      <c r="I9" s="63"/>
      <c r="J9" s="34"/>
      <c r="K9" s="13"/>
      <c r="L9" s="13"/>
      <c r="M9" s="13"/>
      <c r="N9" s="13"/>
      <c r="O9" s="13"/>
      <c r="P9" s="13"/>
      <c r="Q9" s="13"/>
      <c r="R9" s="13"/>
      <c r="S9" s="13"/>
      <c r="T9" s="12"/>
      <c r="U9" s="12"/>
      <c r="V9" s="12"/>
      <c r="W9" s="12"/>
      <c r="X9" s="12"/>
    </row>
    <row r="10" spans="1:24" ht="15" customHeight="1">
      <c r="A10" s="54"/>
      <c r="B10" s="16"/>
      <c r="C10" s="182"/>
      <c r="D10" s="41"/>
      <c r="E10" s="61"/>
      <c r="F10" s="62"/>
      <c r="G10" s="62"/>
      <c r="H10" s="34"/>
      <c r="I10" s="63"/>
      <c r="J10" s="34"/>
      <c r="K10" s="13"/>
      <c r="L10" s="13"/>
      <c r="M10" s="13"/>
      <c r="N10" s="13"/>
      <c r="O10" s="13"/>
      <c r="P10" s="13"/>
      <c r="Q10" s="13"/>
      <c r="R10" s="13"/>
      <c r="S10" s="13"/>
      <c r="T10" s="12"/>
      <c r="U10" s="12"/>
      <c r="V10" s="12"/>
      <c r="W10" s="12"/>
      <c r="X10" s="12"/>
    </row>
    <row r="11" spans="1:24" ht="15" customHeight="1">
      <c r="A11" s="54"/>
      <c r="B11" s="183" t="s">
        <v>355</v>
      </c>
      <c r="C11" s="310">
        <f>C5-C9</f>
        <v>0</v>
      </c>
      <c r="D11" s="295"/>
      <c r="E11" s="61"/>
      <c r="F11" s="62"/>
      <c r="G11" s="62"/>
      <c r="H11" s="34"/>
      <c r="I11" s="63"/>
      <c r="J11" s="34"/>
      <c r="K11" s="13"/>
      <c r="L11" s="13"/>
      <c r="M11" s="13"/>
      <c r="N11" s="13"/>
      <c r="O11" s="13"/>
      <c r="P11" s="13"/>
      <c r="Q11" s="13"/>
      <c r="R11" s="13"/>
      <c r="S11" s="13"/>
      <c r="T11" s="12"/>
      <c r="U11" s="12"/>
      <c r="V11" s="12"/>
      <c r="W11" s="12"/>
      <c r="X11" s="12"/>
    </row>
    <row r="12" spans="1:24" ht="18.5">
      <c r="A12" s="54"/>
      <c r="B12" s="12"/>
      <c r="C12" s="156"/>
      <c r="D12" s="41"/>
      <c r="E12" s="61"/>
      <c r="F12" s="62"/>
      <c r="G12" s="62"/>
      <c r="H12" s="34"/>
      <c r="I12" s="63"/>
      <c r="J12" s="34"/>
      <c r="K12" s="13"/>
      <c r="L12" s="13"/>
      <c r="M12" s="13"/>
      <c r="N12" s="13"/>
      <c r="O12" s="13"/>
      <c r="P12" s="13"/>
      <c r="Q12" s="13"/>
      <c r="R12" s="13"/>
      <c r="S12" s="13"/>
      <c r="T12" s="12"/>
      <c r="U12" s="12"/>
      <c r="V12" s="12"/>
      <c r="W12" s="12"/>
      <c r="X12" s="12"/>
    </row>
    <row r="13" spans="1:24" ht="23.5">
      <c r="A13" s="12"/>
      <c r="B13" s="15" t="s">
        <v>287</v>
      </c>
      <c r="C13" s="12"/>
      <c r="D13" s="12"/>
      <c r="E13" s="12"/>
      <c r="F13" s="13"/>
      <c r="G13" s="13"/>
      <c r="H13" s="13"/>
      <c r="I13" s="13"/>
      <c r="J13" s="13"/>
      <c r="K13" s="13" t="s">
        <v>352</v>
      </c>
      <c r="L13" s="13"/>
      <c r="M13" s="13"/>
      <c r="N13" s="13"/>
      <c r="O13" s="13"/>
      <c r="P13" s="13"/>
      <c r="Q13" s="13"/>
      <c r="R13" s="13"/>
      <c r="S13" s="13"/>
      <c r="T13" s="13"/>
      <c r="U13" s="13"/>
      <c r="V13" s="13"/>
      <c r="W13" s="13"/>
      <c r="X13" s="13"/>
    </row>
    <row r="14" spans="1:24" ht="30.5" customHeight="1">
      <c r="A14" s="12"/>
      <c r="B14" s="311" t="s">
        <v>264</v>
      </c>
      <c r="C14" s="312"/>
      <c r="D14" s="312"/>
      <c r="E14" s="284"/>
      <c r="F14" s="284"/>
      <c r="G14" s="284"/>
      <c r="H14" s="284"/>
      <c r="I14" s="284"/>
      <c r="J14" s="13"/>
      <c r="K14" s="13"/>
      <c r="L14" s="13"/>
      <c r="M14" s="13"/>
      <c r="N14" s="13"/>
      <c r="O14" s="13"/>
      <c r="P14" s="13"/>
      <c r="Q14" s="13"/>
      <c r="R14" s="13"/>
      <c r="S14" s="13"/>
      <c r="T14" s="13"/>
      <c r="U14" s="13"/>
      <c r="V14" s="13"/>
      <c r="W14" s="13"/>
      <c r="X14" s="13"/>
    </row>
    <row r="15" spans="1:24" ht="14.5" customHeight="1">
      <c r="A15" s="17"/>
      <c r="B15" s="18"/>
      <c r="C15" s="18"/>
      <c r="D15" s="18"/>
      <c r="E15" s="18"/>
      <c r="F15" s="18"/>
      <c r="G15" s="18"/>
      <c r="H15" s="18"/>
      <c r="I15" s="18"/>
      <c r="J15" s="13"/>
      <c r="K15" s="18" t="s">
        <v>3</v>
      </c>
      <c r="L15" s="18"/>
      <c r="M15" s="18"/>
      <c r="N15" s="18"/>
      <c r="O15" s="18"/>
      <c r="P15" s="18"/>
      <c r="Q15" s="13"/>
      <c r="R15" s="13"/>
      <c r="S15" s="13"/>
      <c r="T15" s="13"/>
      <c r="U15" s="13"/>
      <c r="V15" s="13"/>
      <c r="W15" s="13"/>
      <c r="X15" s="19"/>
    </row>
    <row r="16" spans="1:24">
      <c r="A16" s="17"/>
      <c r="B16" s="17"/>
      <c r="C16" s="17"/>
      <c r="D16" s="17"/>
      <c r="E16" s="17"/>
      <c r="F16" s="17"/>
      <c r="G16" s="17"/>
      <c r="H16" s="17"/>
      <c r="I16" s="17"/>
      <c r="J16" s="13"/>
      <c r="K16" s="17"/>
      <c r="L16" s="33"/>
      <c r="M16" s="17"/>
      <c r="N16" s="31"/>
      <c r="O16" s="32"/>
      <c r="P16" s="32"/>
      <c r="Q16" s="13"/>
      <c r="R16" s="13"/>
      <c r="S16" s="13"/>
      <c r="T16" s="13"/>
      <c r="U16" s="13"/>
      <c r="V16" s="13"/>
      <c r="W16" s="13"/>
      <c r="X16" s="32"/>
    </row>
    <row r="17" spans="1:24" ht="43.5">
      <c r="A17" s="17"/>
      <c r="B17" s="17"/>
      <c r="C17" s="17"/>
      <c r="D17" s="40" t="s">
        <v>455</v>
      </c>
      <c r="E17" s="17"/>
      <c r="F17" s="40" t="s">
        <v>257</v>
      </c>
      <c r="G17" s="72"/>
      <c r="H17" s="108" t="s">
        <v>256</v>
      </c>
      <c r="I17" s="17"/>
      <c r="J17" s="17"/>
      <c r="K17" s="126" t="s">
        <v>277</v>
      </c>
      <c r="L17" s="37"/>
      <c r="M17" s="126" t="s">
        <v>278</v>
      </c>
      <c r="N17" s="46"/>
      <c r="O17" s="126" t="s">
        <v>275</v>
      </c>
      <c r="P17" s="164" t="s">
        <v>376</v>
      </c>
      <c r="Q17" s="13"/>
      <c r="R17" s="92"/>
      <c r="S17" s="287" t="s">
        <v>431</v>
      </c>
      <c r="T17" s="288"/>
      <c r="U17" s="288"/>
      <c r="V17" s="288"/>
      <c r="W17" s="94"/>
      <c r="X17" s="23"/>
    </row>
    <row r="18" spans="1:24" ht="15" thickBot="1">
      <c r="A18" s="12"/>
      <c r="B18" s="37" t="s">
        <v>423</v>
      </c>
      <c r="C18" s="46"/>
      <c r="D18" s="13" t="s">
        <v>244</v>
      </c>
      <c r="E18" s="13"/>
      <c r="F18" s="13" t="s">
        <v>13</v>
      </c>
      <c r="G18" s="72"/>
      <c r="H18" s="17" t="s">
        <v>422</v>
      </c>
      <c r="I18" s="17" t="s">
        <v>401</v>
      </c>
      <c r="J18" s="17"/>
      <c r="K18" s="40"/>
      <c r="L18" s="40"/>
      <c r="M18" s="40"/>
      <c r="N18" s="40"/>
      <c r="O18" s="40"/>
      <c r="P18" s="40"/>
      <c r="Q18" s="13"/>
      <c r="R18" s="92"/>
      <c r="S18" s="288"/>
      <c r="T18" s="288"/>
      <c r="U18" s="288"/>
      <c r="V18" s="288"/>
      <c r="W18" s="20"/>
      <c r="X18" s="17"/>
    </row>
    <row r="19" spans="1:24" ht="15" thickBot="1">
      <c r="A19" s="25"/>
      <c r="B19" s="185"/>
      <c r="C19" s="160"/>
      <c r="D19" s="71"/>
      <c r="E19" s="166" t="s">
        <v>16</v>
      </c>
      <c r="F19" s="71"/>
      <c r="G19" s="167" t="s">
        <v>402</v>
      </c>
      <c r="H19" s="71"/>
      <c r="I19" s="71"/>
      <c r="J19" s="13"/>
      <c r="K19" s="37"/>
      <c r="L19" s="67"/>
      <c r="M19" s="40"/>
      <c r="N19" s="40"/>
      <c r="O19" s="40"/>
      <c r="P19" s="40"/>
      <c r="Q19" s="13"/>
      <c r="R19" s="92"/>
      <c r="S19" s="93" t="s">
        <v>247</v>
      </c>
      <c r="T19" s="97">
        <f>VLOOKUP('3. Tarkennukset aluevaraukset'!B2,Maankäyttö_data!$A$5:$Q$29,16,FALSE)</f>
        <v>0.03</v>
      </c>
      <c r="U19" s="95"/>
      <c r="V19" s="95"/>
      <c r="W19" s="95"/>
      <c r="X19" s="73"/>
    </row>
    <row r="20" spans="1:24" ht="15" thickBot="1">
      <c r="A20" s="25"/>
      <c r="B20" s="213"/>
      <c r="C20" s="168"/>
      <c r="D20" s="168"/>
      <c r="E20" s="169" t="s">
        <v>18</v>
      </c>
      <c r="F20" s="71"/>
      <c r="G20" s="167" t="s">
        <v>403</v>
      </c>
      <c r="H20" s="71"/>
      <c r="I20" s="71"/>
      <c r="J20" s="13"/>
      <c r="K20" s="46">
        <f>-D19*Hiili_data!$B$15</f>
        <v>0</v>
      </c>
      <c r="L20" s="46"/>
      <c r="M20" s="76">
        <f>-ROUND(IF(D19=0,0,IF(H22="kyllä",IF(F21="kyllä",D19*T19,F19)*$T$26*Hiili_data!$J$19+IF(F21="kyllä",D19*T19,F19)*$T$27*Hiili_data!$J$20+IF(F21="kyllä",D19*T19,F19)*$T$28*Hiili_data!$J$21, IF(F21="kyllä",D19*T19,F19)*H19*Hiili_data!$J$19+IF(F21="kyllä",D19*T19,F19)*H20*Hiili_data!$J$20+IF(F21="kyllä",D19*T19,F19)*H21*Hiili_data!$J$21)),1)</f>
        <v>0</v>
      </c>
      <c r="N20" s="46"/>
      <c r="O20" s="46">
        <f>-ROUND(IF(D19=0,0,IF(H22="kyllä",IF(F21="kyllä",D19*T$20,F20)*$T$26*Hiili_data!$F$15+IF(F21="kyllä",D19*T$20,F20)*'4. Rakentamisen alle jäävät'!$T$27*Hiili_data!$F$16+IF(F21="kyllä",D19*T$20,F20)*'4. Rakentamisen alle jäävät'!$T$28*Hiili_data!$F$17,IF(F21="kyllä",D19*T$20,F20)*IF(I19 = 0,0,I19/SUM(I19:I21))*Hiili_data!$F$15+IF(F21="kyllä",D19*T$20,F20)*IF(I20 = 0,0,I20/SUM(I19:I21))*Hiili_data!$F$16+IF(F21="kyllä",D19*T$20,F20)*IF(I21 = 0,0,I21/SUM(I19:I21))*Hiili_data!$F$17)),0)</f>
        <v>0</v>
      </c>
      <c r="P20" s="160">
        <f>IF(F21="ei",F20,D19*$T$20)</f>
        <v>0</v>
      </c>
      <c r="Q20" s="13"/>
      <c r="R20" s="92"/>
      <c r="S20" s="93" t="s">
        <v>18</v>
      </c>
      <c r="T20" s="97">
        <f>VLOOKUP('3. Tarkennukset aluevaraukset'!B2,Maankäyttö_data!$A$5:$Q$29,17,FALSE)</f>
        <v>0.97</v>
      </c>
      <c r="U20" s="93"/>
      <c r="V20" s="93"/>
      <c r="W20" s="93"/>
      <c r="X20" s="31"/>
    </row>
    <row r="21" spans="1:24" ht="15" thickBot="1">
      <c r="A21" s="25"/>
      <c r="B21" s="170"/>
      <c r="C21" s="170"/>
      <c r="D21" s="168"/>
      <c r="E21" s="171" t="s">
        <v>14</v>
      </c>
      <c r="F21" s="172" t="s">
        <v>15</v>
      </c>
      <c r="G21" s="167" t="s">
        <v>404</v>
      </c>
      <c r="H21" s="71"/>
      <c r="I21" s="71"/>
      <c r="J21" s="13"/>
      <c r="K21" s="46"/>
      <c r="L21" s="46"/>
      <c r="M21" s="105"/>
      <c r="N21" s="40"/>
      <c r="O21" s="126"/>
      <c r="P21" s="164"/>
      <c r="Q21" s="13"/>
      <c r="R21" s="96"/>
      <c r="S21" s="101"/>
      <c r="T21" s="93"/>
      <c r="U21" s="93"/>
      <c r="V21" s="93"/>
      <c r="W21" s="93"/>
      <c r="X21" s="31"/>
    </row>
    <row r="22" spans="1:24">
      <c r="A22" s="25"/>
      <c r="B22" s="213"/>
      <c r="C22" s="170"/>
      <c r="D22" s="168"/>
      <c r="E22" s="168"/>
      <c r="F22" s="173"/>
      <c r="G22" s="171" t="s">
        <v>14</v>
      </c>
      <c r="H22" s="298" t="s">
        <v>15</v>
      </c>
      <c r="I22" s="301"/>
      <c r="J22" s="13"/>
      <c r="K22" s="106"/>
      <c r="L22" s="46"/>
      <c r="M22" s="105"/>
      <c r="N22" s="106"/>
      <c r="O22" s="37"/>
      <c r="P22" s="37"/>
      <c r="Q22" s="13"/>
      <c r="R22" s="96"/>
      <c r="S22" s="93" t="s">
        <v>246</v>
      </c>
      <c r="T22" s="101"/>
      <c r="U22" s="101"/>
      <c r="V22" s="101"/>
      <c r="W22" s="93"/>
      <c r="X22" s="31"/>
    </row>
    <row r="23" spans="1:24" ht="22.5" customHeight="1" thickBot="1">
      <c r="A23" s="25"/>
      <c r="B23" s="37" t="s">
        <v>424</v>
      </c>
      <c r="C23" s="170"/>
      <c r="D23" s="173" t="s">
        <v>244</v>
      </c>
      <c r="E23" s="170"/>
      <c r="F23" s="173" t="s">
        <v>13</v>
      </c>
      <c r="G23" s="173"/>
      <c r="H23" s="17" t="s">
        <v>422</v>
      </c>
      <c r="I23" s="17" t="s">
        <v>401</v>
      </c>
      <c r="J23" s="13"/>
      <c r="K23" s="46"/>
      <c r="L23" s="46"/>
      <c r="M23" s="46"/>
      <c r="N23" s="40"/>
      <c r="O23" s="126"/>
      <c r="P23" s="164"/>
      <c r="Q23" s="13"/>
      <c r="R23" s="94"/>
      <c r="S23" s="276" t="s">
        <v>245</v>
      </c>
      <c r="T23" s="101"/>
      <c r="U23" s="101"/>
      <c r="V23" s="101"/>
      <c r="W23" s="94"/>
      <c r="X23" s="23"/>
    </row>
    <row r="24" spans="1:24" ht="15" thickBot="1">
      <c r="A24" s="25"/>
      <c r="B24" s="185"/>
      <c r="C24" s="170"/>
      <c r="D24" s="71"/>
      <c r="E24" s="166" t="s">
        <v>16</v>
      </c>
      <c r="F24" s="71"/>
      <c r="G24" s="167" t="s">
        <v>402</v>
      </c>
      <c r="H24" s="71"/>
      <c r="I24" s="71"/>
      <c r="J24" s="13"/>
      <c r="K24" s="106"/>
      <c r="L24" s="46"/>
      <c r="M24" s="106"/>
      <c r="N24" s="106"/>
      <c r="O24" s="37"/>
      <c r="P24" s="37"/>
      <c r="Q24" s="13"/>
      <c r="R24" s="95"/>
      <c r="S24" s="101"/>
      <c r="T24" s="101"/>
      <c r="U24" s="101"/>
      <c r="V24" s="101"/>
      <c r="W24" s="95"/>
      <c r="X24" s="73"/>
    </row>
    <row r="25" spans="1:24" ht="15" thickBot="1">
      <c r="A25" s="25"/>
      <c r="B25" s="170"/>
      <c r="C25" s="170"/>
      <c r="D25" s="170"/>
      <c r="E25" s="169" t="s">
        <v>18</v>
      </c>
      <c r="F25" s="71"/>
      <c r="G25" s="167" t="s">
        <v>403</v>
      </c>
      <c r="H25" s="71"/>
      <c r="I25" s="71"/>
      <c r="J25" s="13"/>
      <c r="K25" s="46">
        <f>-D24*Hiili_data!$B$15</f>
        <v>0</v>
      </c>
      <c r="L25" s="46"/>
      <c r="M25" s="76">
        <f>-ROUND(IF(D24=0,0,IF(H27="kyllä",IF(F26="kyllä",D24*T$19,F24)*$T$26*Hiili_data!$J$19+IF(F26="kyllä",D24*T$19,F24)*$T$27*Hiili_data!$J$20+IF(F26="kyllä",D24*T$19,F24)*$T$28*Hiili_data!$J$21, IF(F26="kyllä",D24*T$19,F24)*H24*Hiili_data!$J$19+IF(F26="kyllä",D24*T$19,F24)*H25*Hiili_data!$J$20+IF(F26="kyllä",D24*T$19,F24)*H26*Hiili_data!$J$21)),1)</f>
        <v>0</v>
      </c>
      <c r="N25" s="106"/>
      <c r="O25" s="46">
        <f>-ROUND(IF(D24=0,0,IF(H27="kyllä",IF(F26="kyllä",D24*T$20,F25)*$T$26*Hiili_data!$F$15+IF(F26="kyllä",D24*T$20,F25)*'4. Rakentamisen alle jäävät'!$T$27*Hiili_data!$F$16+IF(F26="kyllä",D24*T$20,F25)*'4. Rakentamisen alle jäävät'!$T$28*Hiili_data!$F$17,IF(F26="kyllä",D24*T$20,F25)*IF(I24 = 0,0,I24/SUM(I24:I26))*Hiili_data!$F$15+IF(F26="kyllä",D24*T$20,F25)*IF(I25 = 0,0,I25/SUM(I24:I26))*Hiili_data!$F$16+IF(F26="kyllä",D24*T$20,F25)*IF(I26 = 0,0,I26/SUM(I24:I26))*Hiili_data!$F$17)),0)</f>
        <v>0</v>
      </c>
      <c r="P25" s="160">
        <f>IF(F26="ei",F25,D24*$T$20)</f>
        <v>0</v>
      </c>
      <c r="Q25" s="13"/>
      <c r="R25" s="92"/>
      <c r="S25" s="93" t="s">
        <v>265</v>
      </c>
      <c r="T25" s="101"/>
      <c r="U25" s="93"/>
      <c r="V25" s="93"/>
      <c r="W25" s="98"/>
      <c r="X25" s="37"/>
    </row>
    <row r="26" spans="1:24" ht="15" thickBot="1">
      <c r="A26" s="25"/>
      <c r="B26" s="170"/>
      <c r="C26" s="170"/>
      <c r="D26" s="170"/>
      <c r="E26" s="171" t="s">
        <v>14</v>
      </c>
      <c r="F26" s="172" t="s">
        <v>15</v>
      </c>
      <c r="G26" s="167" t="s">
        <v>404</v>
      </c>
      <c r="H26" s="71"/>
      <c r="I26" s="71"/>
      <c r="J26" s="13"/>
      <c r="K26" s="106"/>
      <c r="L26" s="46"/>
      <c r="M26" s="106"/>
      <c r="N26" s="106"/>
      <c r="O26" s="106"/>
      <c r="P26" s="106"/>
      <c r="Q26" s="13"/>
      <c r="R26" s="99"/>
      <c r="S26" s="93" t="s">
        <v>17</v>
      </c>
      <c r="T26" s="97">
        <f>VLOOKUP('3. Tarkennukset aluevaraukset'!B2,Maankäyttö_data!$A$5:$O$29,13,FALSE)</f>
        <v>0.66282716824985943</v>
      </c>
      <c r="U26" s="95"/>
      <c r="V26" s="95"/>
      <c r="W26" s="99"/>
      <c r="X26" s="29"/>
    </row>
    <row r="27" spans="1:24">
      <c r="A27" s="35"/>
      <c r="B27" s="170"/>
      <c r="C27" s="170"/>
      <c r="D27" s="170"/>
      <c r="E27" s="169"/>
      <c r="F27" s="168"/>
      <c r="G27" s="171" t="s">
        <v>14</v>
      </c>
      <c r="H27" s="298" t="s">
        <v>15</v>
      </c>
      <c r="I27" s="301"/>
      <c r="J27" s="13"/>
      <c r="K27" s="37"/>
      <c r="L27" s="37"/>
      <c r="M27" s="106"/>
      <c r="N27" s="106"/>
      <c r="O27" s="106"/>
      <c r="P27" s="106"/>
      <c r="Q27" s="13"/>
      <c r="R27" s="100"/>
      <c r="S27" s="93" t="s">
        <v>19</v>
      </c>
      <c r="T27" s="97">
        <f>VLOOKUP('3. Tarkennukset aluevaraukset'!B2,Maankäyttö_data!$A$5:$O$29,14,FALSE)</f>
        <v>0.3206402365578192</v>
      </c>
      <c r="U27" s="98"/>
      <c r="V27" s="98"/>
      <c r="W27" s="100"/>
      <c r="X27" s="13"/>
    </row>
    <row r="28" spans="1:24">
      <c r="A28" s="35"/>
      <c r="B28" s="170"/>
      <c r="C28" s="170"/>
      <c r="D28" s="170"/>
      <c r="E28" s="169"/>
      <c r="F28" s="168"/>
      <c r="G28" s="173"/>
      <c r="H28" s="173"/>
      <c r="I28" s="173"/>
      <c r="J28" s="13"/>
      <c r="K28" s="37"/>
      <c r="L28" s="37"/>
      <c r="M28" s="106"/>
      <c r="N28" s="106"/>
      <c r="O28" s="106"/>
      <c r="P28" s="106"/>
      <c r="Q28" s="13"/>
      <c r="R28" s="96"/>
      <c r="S28" s="93" t="s">
        <v>20</v>
      </c>
      <c r="T28" s="97">
        <f>VLOOKUP('3. Tarkennukset aluevaraukset'!B2,Maankäyttö_data!$A$5:$O$29,15,FALSE)</f>
        <v>1.6532595192321316E-2</v>
      </c>
      <c r="U28" s="96"/>
      <c r="V28" s="96"/>
      <c r="W28" s="96"/>
      <c r="X28" s="32"/>
    </row>
    <row r="29" spans="1:24" ht="15" thickBot="1">
      <c r="A29" s="38"/>
      <c r="B29" s="37" t="s">
        <v>425</v>
      </c>
      <c r="C29" s="170"/>
      <c r="D29" s="173" t="s">
        <v>244</v>
      </c>
      <c r="E29" s="171"/>
      <c r="F29" s="173" t="s">
        <v>13</v>
      </c>
      <c r="G29" s="173"/>
      <c r="H29" s="17" t="s">
        <v>422</v>
      </c>
      <c r="I29" s="17" t="s">
        <v>401</v>
      </c>
      <c r="J29" s="13"/>
      <c r="K29" s="46"/>
      <c r="L29" s="46"/>
      <c r="M29" s="106"/>
      <c r="N29" s="40"/>
      <c r="O29" s="126"/>
      <c r="P29" s="164"/>
      <c r="Q29" s="13"/>
      <c r="R29" s="94"/>
      <c r="S29" s="101"/>
      <c r="T29" s="94"/>
      <c r="U29" s="94"/>
      <c r="V29" s="94"/>
      <c r="W29" s="94"/>
      <c r="X29" s="23"/>
    </row>
    <row r="30" spans="1:24" ht="15" thickBot="1">
      <c r="A30" s="38"/>
      <c r="B30" s="177"/>
      <c r="C30" s="170"/>
      <c r="D30" s="71"/>
      <c r="E30" s="166" t="s">
        <v>16</v>
      </c>
      <c r="F30" s="71"/>
      <c r="G30" s="167" t="s">
        <v>402</v>
      </c>
      <c r="H30" s="71"/>
      <c r="I30" s="71"/>
      <c r="J30" s="39"/>
      <c r="K30" s="106"/>
      <c r="L30" s="46"/>
      <c r="M30" s="106"/>
      <c r="N30" s="106"/>
      <c r="O30" s="37"/>
      <c r="P30" s="37"/>
      <c r="Q30" s="13"/>
      <c r="R30" s="95"/>
      <c r="S30" s="287" t="s">
        <v>360</v>
      </c>
      <c r="T30" s="288"/>
      <c r="U30" s="288"/>
      <c r="V30" s="288"/>
      <c r="W30" s="95"/>
      <c r="X30" s="73"/>
    </row>
    <row r="31" spans="1:24" ht="15" thickBot="1">
      <c r="A31" s="38"/>
      <c r="B31" s="170"/>
      <c r="C31" s="170"/>
      <c r="D31" s="170"/>
      <c r="E31" s="169" t="s">
        <v>18</v>
      </c>
      <c r="F31" s="71"/>
      <c r="G31" s="167" t="s">
        <v>403</v>
      </c>
      <c r="H31" s="71"/>
      <c r="I31" s="71"/>
      <c r="J31" s="13"/>
      <c r="K31" s="46">
        <f>-D30*Hiili_data!$B$15</f>
        <v>0</v>
      </c>
      <c r="L31" s="106"/>
      <c r="M31" s="76">
        <f>-ROUND(IF(D30=0,0,IF(H33="kyllä",IF(F32="kyllä",D30*T$19,F30)*$T$26*Hiili_data!$J$19+IF(F32="kyllä",D30*T$19,F30)*$T$27*Hiili_data!$J$20+IF(F32="kyllä",D30*T$19,F30)*$T$28*Hiili_data!$J$21, IF(F32="kyllä",D30*T$19,F30)*H30*Hiili_data!$J$19+IF(F32="kyllä",D30*T$19,F30)*H31*Hiili_data!$J$20+IF(F32="kyllä",D30*T$19,F30)*H32*Hiili_data!$J$21)),1)</f>
        <v>0</v>
      </c>
      <c r="N31" s="106"/>
      <c r="O31" s="46">
        <f>-ROUND(IF(D30=0,0,IF(H33="kyllä",IF(F32="kyllä",D30*T$20,F31)*$T$26*Hiili_data!$F$15+IF(F32="kyllä",D30*T$20,F31)*'4. Rakentamisen alle jäävät'!$T$27*Hiili_data!$F$16+IF(F32="kyllä",D30*T$20,F31)*'4. Rakentamisen alle jäävät'!$T$28*Hiili_data!$F$17,IF(F32="kyllä",D30*T$20,F31)*IF(I30 = 0,0,I30/SUM(I30:I32))*Hiili_data!$F$15+IF(F32="kyllä",D30*T$20,F31)*IF(I31 = 0,0,I31/SUM(I30:I32))*Hiili_data!$F$16+IF(F32="kyllä",D30*T$20,F31)*IF(I32 = 0,0,I32/SUM(I30:I32))*Hiili_data!$F$17)),0)</f>
        <v>0</v>
      </c>
      <c r="P31" s="160">
        <f>IF(F32="ei",F31,D30*$T$20)</f>
        <v>0</v>
      </c>
      <c r="Q31" s="13"/>
      <c r="R31" s="92"/>
      <c r="S31" s="288"/>
      <c r="T31" s="288"/>
      <c r="U31" s="288"/>
      <c r="V31" s="288"/>
      <c r="W31" s="99"/>
      <c r="X31" s="29"/>
    </row>
    <row r="32" spans="1:24" ht="15" thickBot="1">
      <c r="A32" s="38"/>
      <c r="B32" s="170"/>
      <c r="C32" s="170"/>
      <c r="D32" s="170"/>
      <c r="E32" s="171" t="s">
        <v>14</v>
      </c>
      <c r="F32" s="172" t="s">
        <v>15</v>
      </c>
      <c r="G32" s="167" t="s">
        <v>404</v>
      </c>
      <c r="H32" s="71"/>
      <c r="I32" s="71"/>
      <c r="J32" s="13"/>
      <c r="K32" s="105"/>
      <c r="L32" s="106"/>
      <c r="M32" s="105"/>
      <c r="N32" s="106"/>
      <c r="O32" s="67"/>
      <c r="P32" s="67"/>
      <c r="Q32" s="13"/>
      <c r="R32" s="92"/>
      <c r="S32" s="287" t="s">
        <v>378</v>
      </c>
      <c r="T32" s="288"/>
      <c r="U32" s="288"/>
      <c r="V32" s="288"/>
      <c r="W32" s="288"/>
      <c r="X32" s="29"/>
    </row>
    <row r="33" spans="1:24">
      <c r="A33" s="38"/>
      <c r="B33" s="170"/>
      <c r="C33" s="170"/>
      <c r="D33" s="170"/>
      <c r="E33" s="169"/>
      <c r="F33" s="173"/>
      <c r="G33" s="171" t="s">
        <v>14</v>
      </c>
      <c r="H33" s="298" t="s">
        <v>15</v>
      </c>
      <c r="I33" s="301"/>
      <c r="J33" s="29"/>
      <c r="K33" s="29"/>
      <c r="L33" s="29"/>
      <c r="M33" s="29"/>
      <c r="N33" s="106"/>
      <c r="O33" s="106"/>
      <c r="P33" s="106"/>
      <c r="Q33" s="13"/>
      <c r="R33" s="99"/>
      <c r="S33" s="288"/>
      <c r="T33" s="288"/>
      <c r="U33" s="288"/>
      <c r="V33" s="288"/>
      <c r="W33" s="288"/>
      <c r="X33" s="29"/>
    </row>
    <row r="34" spans="1:24" ht="23.5" customHeight="1" thickBot="1">
      <c r="A34" s="38"/>
      <c r="B34" s="37" t="s">
        <v>426</v>
      </c>
      <c r="C34" s="170"/>
      <c r="D34" s="173" t="s">
        <v>244</v>
      </c>
      <c r="E34" s="171"/>
      <c r="F34" s="173" t="s">
        <v>13</v>
      </c>
      <c r="G34" s="173"/>
      <c r="H34" s="17" t="s">
        <v>422</v>
      </c>
      <c r="I34" s="17" t="s">
        <v>401</v>
      </c>
      <c r="J34" s="29"/>
      <c r="K34" s="29"/>
      <c r="L34" s="29"/>
      <c r="M34" s="29"/>
      <c r="N34" s="106"/>
      <c r="O34" s="106"/>
      <c r="P34" s="106"/>
      <c r="Q34" s="13"/>
      <c r="R34" s="99"/>
      <c r="S34" s="300" t="s">
        <v>248</v>
      </c>
      <c r="T34" s="300"/>
      <c r="U34" s="300"/>
      <c r="V34" s="300"/>
      <c r="W34" s="99"/>
      <c r="X34" s="29"/>
    </row>
    <row r="35" spans="1:24" ht="15" thickBot="1">
      <c r="A35" s="38"/>
      <c r="B35" s="177"/>
      <c r="C35" s="170"/>
      <c r="D35" s="71"/>
      <c r="E35" s="166" t="s">
        <v>16</v>
      </c>
      <c r="F35" s="71"/>
      <c r="G35" s="167" t="s">
        <v>402</v>
      </c>
      <c r="H35" s="71"/>
      <c r="I35" s="71"/>
      <c r="J35" s="29"/>
      <c r="K35" s="29"/>
      <c r="L35" s="29"/>
      <c r="M35" s="29"/>
      <c r="N35" s="106"/>
      <c r="O35" s="106"/>
      <c r="P35" s="106"/>
      <c r="Q35" s="13"/>
      <c r="R35" s="99"/>
      <c r="S35" s="300"/>
      <c r="T35" s="300"/>
      <c r="U35" s="300"/>
      <c r="V35" s="300"/>
      <c r="W35" s="99"/>
      <c r="X35" s="29"/>
    </row>
    <row r="36" spans="1:24" ht="15" thickBot="1">
      <c r="A36" s="38"/>
      <c r="B36" s="170"/>
      <c r="C36" s="170"/>
      <c r="D36" s="170"/>
      <c r="E36" s="169" t="s">
        <v>18</v>
      </c>
      <c r="F36" s="71"/>
      <c r="G36" s="167" t="s">
        <v>403</v>
      </c>
      <c r="H36" s="71"/>
      <c r="I36" s="71"/>
      <c r="J36" s="29"/>
      <c r="K36" s="46">
        <f>-D35*Hiili_data!$B$15</f>
        <v>0</v>
      </c>
      <c r="L36" s="29"/>
      <c r="M36" s="76">
        <f>-ROUND(IF(D35=0,0,IF(H38="kyllä",IF(F37="kyllä",D35*T$19,F35)*$T$26*Hiili_data!$J$19+IF(F37="kyllä",D35*T$19,F35)*$T$27*Hiili_data!$J$20+IF(F37="kyllä",D35*T$19,F35)*$T$28*Hiili_data!$J$21, IF(F37="kyllä",D35*T$19,F35)*H35*Hiili_data!$J$19+IF(F37="kyllä",D35*T$19,F35)*H36*Hiili_data!$J$20+IF(F37="kyllä",D35*T$19,F35)*H37*Hiili_data!$J$21)),1)</f>
        <v>0</v>
      </c>
      <c r="N36" s="106"/>
      <c r="O36" s="46">
        <f>-ROUND(IF(D35=0,0,IF(H38="kyllä",IF(F37="kyllä",D35*T$20,F36)*$T$26*Hiili_data!$F$15+IF(F37="kyllä",D35*T$20,F36)*'4. Rakentamisen alle jäävät'!$T$27*Hiili_data!$F$16+IF(F37="kyllä",D35*T$20,F36)*'4. Rakentamisen alle jäävät'!$T$28*Hiili_data!$F$17,IF(F37="kyllä",D35*T$20,F36)*IF(I35 = 0,0,I35/SUM(I35:I37))*Hiili_data!$F$15+IF(F37="kyllä",D35*T$20,F36)*IF(I36 = 0,0,I36/SUM(I35:I37))*Hiili_data!$F$16+IF(F37="kyllä",D35*T$20,F36)*IF(I37 = 0,0,I37/SUM(I35:I37))*Hiili_data!$F$17)),0)</f>
        <v>0</v>
      </c>
      <c r="P36" s="160">
        <f>IF(F37="ei",F36,D35*$T$20)</f>
        <v>0</v>
      </c>
      <c r="Q36" s="13"/>
      <c r="R36" s="99"/>
      <c r="S36" s="101" t="s">
        <v>421</v>
      </c>
      <c r="T36" s="99"/>
      <c r="U36" s="99"/>
      <c r="V36" s="99"/>
      <c r="W36" s="99"/>
      <c r="X36" s="29"/>
    </row>
    <row r="37" spans="1:24" ht="15" thickBot="1">
      <c r="A37" s="38"/>
      <c r="B37" s="170"/>
      <c r="C37" s="170"/>
      <c r="D37" s="170"/>
      <c r="E37" s="171" t="s">
        <v>14</v>
      </c>
      <c r="F37" s="172" t="s">
        <v>15</v>
      </c>
      <c r="G37" s="167" t="s">
        <v>404</v>
      </c>
      <c r="H37" s="71"/>
      <c r="I37" s="71"/>
      <c r="J37" s="29"/>
      <c r="K37" s="29"/>
      <c r="L37" s="29"/>
      <c r="M37" s="76"/>
      <c r="N37" s="106"/>
      <c r="O37" s="106"/>
      <c r="P37" s="106"/>
      <c r="Q37" s="13"/>
      <c r="R37" s="99"/>
      <c r="S37" s="99"/>
      <c r="T37" s="99"/>
      <c r="U37" s="99"/>
      <c r="V37" s="99"/>
      <c r="W37" s="99"/>
      <c r="X37" s="29"/>
    </row>
    <row r="38" spans="1:24">
      <c r="A38" s="38"/>
      <c r="B38" s="170"/>
      <c r="C38" s="170"/>
      <c r="D38" s="170"/>
      <c r="E38" s="169"/>
      <c r="F38" s="174"/>
      <c r="G38" s="171" t="s">
        <v>14</v>
      </c>
      <c r="H38" s="298" t="s">
        <v>15</v>
      </c>
      <c r="I38" s="301"/>
      <c r="J38" s="29"/>
      <c r="K38" s="29"/>
      <c r="L38" s="29"/>
      <c r="M38" s="29"/>
      <c r="N38" s="106"/>
      <c r="O38" s="106"/>
      <c r="P38" s="106"/>
      <c r="Q38" s="13"/>
      <c r="R38" s="99"/>
      <c r="S38" s="287" t="s">
        <v>361</v>
      </c>
      <c r="T38" s="304"/>
      <c r="U38" s="304"/>
      <c r="V38" s="304"/>
      <c r="W38" s="99"/>
      <c r="X38" s="29"/>
    </row>
    <row r="39" spans="1:24" ht="23" customHeight="1" thickBot="1">
      <c r="A39" s="38"/>
      <c r="B39" s="37" t="s">
        <v>427</v>
      </c>
      <c r="C39" s="170"/>
      <c r="D39" s="173" t="s">
        <v>244</v>
      </c>
      <c r="E39" s="171"/>
      <c r="F39" s="173" t="s">
        <v>13</v>
      </c>
      <c r="G39" s="173"/>
      <c r="H39" s="17" t="s">
        <v>422</v>
      </c>
      <c r="I39" s="17" t="s">
        <v>401</v>
      </c>
      <c r="J39" s="29"/>
      <c r="K39" s="29"/>
      <c r="L39" s="29"/>
      <c r="M39" s="29"/>
      <c r="N39" s="106"/>
      <c r="O39" s="106"/>
      <c r="P39" s="106"/>
      <c r="Q39" s="13"/>
      <c r="R39" s="99"/>
      <c r="S39" s="304"/>
      <c r="T39" s="304"/>
      <c r="U39" s="304"/>
      <c r="V39" s="304"/>
      <c r="W39" s="99"/>
      <c r="X39" s="29"/>
    </row>
    <row r="40" spans="1:24" ht="15" thickBot="1">
      <c r="A40" s="38"/>
      <c r="B40" s="177"/>
      <c r="C40" s="170"/>
      <c r="D40" s="71"/>
      <c r="E40" s="166" t="s">
        <v>16</v>
      </c>
      <c r="F40" s="71"/>
      <c r="G40" s="167" t="s">
        <v>402</v>
      </c>
      <c r="H40" s="71"/>
      <c r="I40" s="71"/>
      <c r="J40" s="29"/>
      <c r="K40" s="29"/>
      <c r="L40" s="29"/>
      <c r="M40" s="29"/>
      <c r="N40" s="106"/>
      <c r="O40" s="106"/>
      <c r="P40" s="106"/>
      <c r="Q40" s="13"/>
      <c r="R40" s="99"/>
      <c r="S40" s="304"/>
      <c r="T40" s="304"/>
      <c r="U40" s="304"/>
      <c r="V40" s="304"/>
      <c r="W40" s="99"/>
      <c r="X40" s="29"/>
    </row>
    <row r="41" spans="1:24" ht="15" thickBot="1">
      <c r="A41" s="38"/>
      <c r="B41" s="170"/>
      <c r="C41" s="170"/>
      <c r="D41" s="170"/>
      <c r="E41" s="169" t="s">
        <v>18</v>
      </c>
      <c r="F41" s="71"/>
      <c r="G41" s="167" t="s">
        <v>403</v>
      </c>
      <c r="H41" s="71"/>
      <c r="I41" s="71"/>
      <c r="J41" s="29"/>
      <c r="K41" s="46">
        <f>-D40*Hiili_data!$B$15</f>
        <v>0</v>
      </c>
      <c r="L41" s="29"/>
      <c r="M41" s="76">
        <f>-ROUND(IF(D40=0,0,IF(H43="kyllä",IF(F42="kyllä",D40*T$19,F40)*$T$26*Hiili_data!$J$19+IF(F42="kyllä",D40*T$19,F40)*$T$27*Hiili_data!$J$20+IF(F42="kyllä",D40*T$19,F40)*$T$28*Hiili_data!$J$21, IF(F42="kyllä",D40*T$19,F40)*H40*Hiili_data!$J$19+IF(F42="kyllä",D40*T$19,F40)*H41*Hiili_data!$J$20+IF(F42="kyllä",D40*T$19,F40)*H42*Hiili_data!$J$21)),1)</f>
        <v>0</v>
      </c>
      <c r="N41" s="106"/>
      <c r="O41" s="46">
        <f>-ROUND(IF(D40=0,0,IF(H43="kyllä",IF(F42="kyllä",D40*T$20,F41)*$T$26*Hiili_data!$F$15+IF(F42="kyllä",D40*T$20,F41)*'4. Rakentamisen alle jäävät'!$T$27*Hiili_data!$F$16+IF(F42="kyllä",D40*T$20,F41)*'4. Rakentamisen alle jäävät'!$T$28*Hiili_data!$F$17,IF(F42="kyllä",D40*T$20,F41)*IF(I40 = 0,0,I40/SUM(I40:I42))*Hiili_data!$F$15+IF(F42="kyllä",D40*T$20,F41)*IF(I41 = 0,0,I41/SUM(I40:I42))*Hiili_data!$F$16+IF(F42="kyllä",D40*T$20,F41)*IF(I42 = 0,0,I42/SUM(I40:I42))*Hiili_data!$F$17)),0)</f>
        <v>0</v>
      </c>
      <c r="P41" s="160">
        <f>IF(F42="ei",F41,D40*$T$20)</f>
        <v>0</v>
      </c>
      <c r="Q41" s="13"/>
      <c r="R41" s="99"/>
      <c r="S41" s="304"/>
      <c r="T41" s="304"/>
      <c r="U41" s="304"/>
      <c r="V41" s="304"/>
      <c r="W41" s="99"/>
      <c r="X41" s="29"/>
    </row>
    <row r="42" spans="1:24" ht="15" thickBot="1">
      <c r="A42" s="38"/>
      <c r="B42" s="170"/>
      <c r="C42" s="170"/>
      <c r="D42" s="170"/>
      <c r="E42" s="171" t="s">
        <v>14</v>
      </c>
      <c r="F42" s="172" t="s">
        <v>15</v>
      </c>
      <c r="G42" s="167" t="s">
        <v>404</v>
      </c>
      <c r="H42" s="71"/>
      <c r="I42" s="71"/>
      <c r="J42" s="29"/>
      <c r="K42" s="29"/>
      <c r="L42" s="29"/>
      <c r="M42" s="29"/>
      <c r="N42" s="31"/>
      <c r="O42" s="31"/>
      <c r="P42" s="31"/>
      <c r="Q42" s="13"/>
      <c r="R42" s="96"/>
      <c r="S42" s="304"/>
      <c r="T42" s="304"/>
      <c r="U42" s="304"/>
      <c r="V42" s="304"/>
      <c r="W42" s="96"/>
      <c r="X42" s="32"/>
    </row>
    <row r="43" spans="1:24">
      <c r="A43" s="38"/>
      <c r="B43" s="170"/>
      <c r="C43" s="170"/>
      <c r="D43" s="170"/>
      <c r="E43" s="168"/>
      <c r="F43" s="173"/>
      <c r="G43" s="171" t="s">
        <v>14</v>
      </c>
      <c r="H43" s="298" t="s">
        <v>15</v>
      </c>
      <c r="I43" s="301"/>
      <c r="J43" s="29"/>
      <c r="K43" s="29"/>
      <c r="L43" s="29"/>
      <c r="M43" s="29"/>
      <c r="N43" s="31"/>
      <c r="O43" s="31"/>
      <c r="P43" s="31"/>
      <c r="Q43" s="13"/>
      <c r="R43" s="96"/>
      <c r="S43" s="304"/>
      <c r="T43" s="304"/>
      <c r="U43" s="304"/>
      <c r="V43" s="304"/>
      <c r="W43" s="96"/>
      <c r="X43" s="32"/>
    </row>
    <row r="44" spans="1:24" ht="29.5" customHeight="1">
      <c r="A44" s="38"/>
      <c r="B44" s="170"/>
      <c r="C44" s="170"/>
      <c r="D44" s="170"/>
      <c r="E44" s="168"/>
      <c r="F44" s="173"/>
      <c r="G44" s="171"/>
      <c r="H44" s="168"/>
      <c r="I44" s="161"/>
      <c r="J44" s="29"/>
      <c r="K44" s="29"/>
      <c r="L44" s="29"/>
      <c r="M44" s="29"/>
      <c r="N44" s="31"/>
      <c r="O44" s="31"/>
      <c r="P44" s="31"/>
      <c r="Q44" s="13"/>
      <c r="R44" s="96"/>
      <c r="S44" s="304"/>
      <c r="T44" s="304"/>
      <c r="U44" s="304"/>
      <c r="V44" s="304"/>
      <c r="W44" s="96"/>
      <c r="X44" s="32"/>
    </row>
    <row r="45" spans="1:24">
      <c r="A45" s="38"/>
      <c r="B45" s="170"/>
      <c r="C45" s="170"/>
      <c r="D45" s="170"/>
      <c r="E45" s="168"/>
      <c r="F45" s="168"/>
      <c r="G45" s="171"/>
      <c r="H45" s="168"/>
      <c r="I45" s="168"/>
      <c r="J45" s="168"/>
      <c r="K45" s="29"/>
      <c r="L45" s="29"/>
      <c r="M45" s="29"/>
      <c r="N45" s="31"/>
      <c r="O45" s="31"/>
      <c r="P45" s="31"/>
      <c r="Q45" s="13"/>
      <c r="R45" s="93"/>
      <c r="S45" s="101"/>
      <c r="T45" s="101"/>
      <c r="U45" s="101"/>
      <c r="V45" s="101"/>
      <c r="W45" s="101"/>
      <c r="X45" s="12"/>
    </row>
    <row r="46" spans="1:24">
      <c r="A46" s="38"/>
      <c r="B46" s="170"/>
      <c r="C46" s="170"/>
      <c r="D46" s="170"/>
      <c r="E46" s="168"/>
      <c r="F46" s="168"/>
      <c r="G46" s="168"/>
      <c r="H46" s="168"/>
      <c r="I46" s="161"/>
      <c r="J46" s="29"/>
      <c r="K46" s="107">
        <f>SUM(K20+K25+K31+K36+K41)</f>
        <v>0</v>
      </c>
      <c r="L46" s="107" t="s">
        <v>28</v>
      </c>
      <c r="M46" s="107">
        <f>SUM(M20+M25+M31+M36+M41)</f>
        <v>0</v>
      </c>
      <c r="N46" s="107" t="s">
        <v>28</v>
      </c>
      <c r="O46" s="107">
        <f>SUM(O20+O25+O31+O36+O41)</f>
        <v>0</v>
      </c>
      <c r="P46" s="204">
        <f>IF(SUM(P20:P41)=0,0,SUM(P20:P41))</f>
        <v>0</v>
      </c>
      <c r="Q46" s="13"/>
      <c r="R46" s="13"/>
      <c r="S46" s="13"/>
      <c r="T46" s="13"/>
      <c r="U46" s="13"/>
      <c r="V46" s="13"/>
      <c r="W46" s="13"/>
      <c r="X46" s="12"/>
    </row>
    <row r="47" spans="1:24" ht="23.5">
      <c r="A47" s="38"/>
      <c r="B47" s="175" t="s">
        <v>21</v>
      </c>
      <c r="C47" s="170"/>
      <c r="D47" s="170"/>
      <c r="E47" s="168"/>
      <c r="F47" s="168"/>
      <c r="G47" s="168"/>
      <c r="H47" s="161"/>
      <c r="I47" s="161"/>
      <c r="J47" s="29"/>
      <c r="K47" s="29"/>
      <c r="L47" s="29"/>
      <c r="M47" s="29"/>
      <c r="N47" s="31"/>
      <c r="O47" s="76"/>
      <c r="P47" s="33"/>
      <c r="Q47" s="13"/>
      <c r="R47" s="13"/>
      <c r="S47" s="13"/>
      <c r="T47" s="13"/>
      <c r="U47" s="13"/>
      <c r="V47" s="13"/>
      <c r="W47" s="13"/>
      <c r="X47" s="12"/>
    </row>
    <row r="48" spans="1:24" ht="18" customHeight="1">
      <c r="A48" s="38"/>
      <c r="B48" s="175"/>
      <c r="C48" s="170"/>
      <c r="D48" s="170"/>
      <c r="E48" s="168"/>
      <c r="F48" s="168"/>
      <c r="G48" s="168"/>
      <c r="H48" s="161"/>
      <c r="I48" s="161"/>
      <c r="J48" s="29"/>
      <c r="K48" s="29"/>
      <c r="L48" s="29"/>
      <c r="M48" s="29"/>
      <c r="N48" s="31"/>
      <c r="O48" s="31"/>
      <c r="P48" s="31"/>
      <c r="Q48" s="13"/>
      <c r="R48" s="13"/>
      <c r="S48" s="13"/>
      <c r="T48" s="13"/>
      <c r="U48" s="13"/>
      <c r="V48" s="13"/>
      <c r="W48" s="13"/>
      <c r="X48" s="12"/>
    </row>
    <row r="49" spans="1:24">
      <c r="A49" s="38"/>
      <c r="B49" s="302" t="s">
        <v>23</v>
      </c>
      <c r="C49" s="303"/>
      <c r="D49" s="303"/>
      <c r="E49" s="303"/>
      <c r="F49" s="303"/>
      <c r="G49" s="303"/>
      <c r="H49" s="303"/>
      <c r="I49" s="303"/>
      <c r="J49" s="29"/>
      <c r="K49" s="29" t="e">
        <f>K55/D55</f>
        <v>#DIV/0!</v>
      </c>
      <c r="L49" s="29"/>
      <c r="M49" s="29" t="e">
        <f>M55/D55</f>
        <v>#DIV/0!</v>
      </c>
      <c r="N49" s="29"/>
      <c r="O49" s="29" t="e">
        <f>O55/D55</f>
        <v>#DIV/0!</v>
      </c>
      <c r="P49" s="13">
        <f>D55*T58</f>
        <v>0</v>
      </c>
      <c r="Q49" s="13"/>
      <c r="R49" s="13"/>
      <c r="S49" s="13"/>
      <c r="T49" s="13"/>
      <c r="U49" s="13"/>
      <c r="V49" s="13"/>
      <c r="W49" s="13"/>
      <c r="X49" s="12"/>
    </row>
    <row r="50" spans="1:24">
      <c r="A50" s="38"/>
      <c r="B50" s="173"/>
      <c r="C50" s="173"/>
      <c r="D50" s="173"/>
      <c r="E50" s="173"/>
      <c r="F50" s="173"/>
      <c r="G50" s="173"/>
      <c r="H50" s="173"/>
      <c r="I50" s="173"/>
      <c r="J50" s="29"/>
      <c r="K50" s="13"/>
      <c r="L50" s="13"/>
      <c r="M50" s="13"/>
      <c r="N50" s="13"/>
      <c r="O50" s="13"/>
      <c r="P50" s="13"/>
      <c r="Q50" s="13"/>
      <c r="R50" s="13"/>
      <c r="S50" s="16"/>
      <c r="T50" s="16"/>
      <c r="U50" s="16"/>
      <c r="V50" s="16"/>
      <c r="W50" s="16"/>
      <c r="X50" s="16"/>
    </row>
    <row r="51" spans="1:24">
      <c r="A51" s="38"/>
      <c r="B51" s="176"/>
      <c r="C51" s="176"/>
      <c r="D51" s="176"/>
      <c r="E51" s="176"/>
      <c r="F51" s="176"/>
      <c r="G51" s="176"/>
      <c r="H51" s="176"/>
      <c r="I51" s="176"/>
      <c r="J51" s="29"/>
      <c r="K51" s="18" t="s">
        <v>3</v>
      </c>
      <c r="L51" s="18"/>
      <c r="M51" s="18"/>
      <c r="N51" s="18"/>
      <c r="O51" s="18"/>
      <c r="P51" s="196"/>
      <c r="Q51" s="13"/>
      <c r="R51" s="13"/>
      <c r="S51" s="13"/>
      <c r="T51" s="13"/>
      <c r="U51" s="19"/>
      <c r="V51" s="19"/>
      <c r="W51" s="19"/>
      <c r="X51" s="19"/>
    </row>
    <row r="52" spans="1:24">
      <c r="A52" s="38"/>
      <c r="B52" s="73"/>
      <c r="C52" s="73"/>
      <c r="D52" s="73"/>
      <c r="E52" s="73"/>
      <c r="F52" s="73"/>
      <c r="G52" s="73"/>
      <c r="H52" s="73"/>
      <c r="I52" s="168"/>
      <c r="J52" s="29"/>
      <c r="K52" s="31"/>
      <c r="L52" s="31"/>
      <c r="M52" s="25"/>
      <c r="N52" s="25"/>
      <c r="O52" s="25"/>
      <c r="P52" s="25"/>
      <c r="Q52" s="13"/>
      <c r="R52" s="13"/>
      <c r="S52" s="13"/>
      <c r="T52" s="13"/>
      <c r="U52" s="25"/>
      <c r="V52" s="25"/>
      <c r="W52" s="25"/>
      <c r="X52" s="25"/>
    </row>
    <row r="53" spans="1:24" ht="43.5">
      <c r="A53" s="17"/>
      <c r="B53" s="73"/>
      <c r="C53" s="73"/>
      <c r="D53" s="170" t="s">
        <v>258</v>
      </c>
      <c r="E53" s="73"/>
      <c r="F53" s="170" t="s">
        <v>257</v>
      </c>
      <c r="G53" s="73"/>
      <c r="H53" s="170" t="s">
        <v>252</v>
      </c>
      <c r="I53" s="170" t="s">
        <v>359</v>
      </c>
      <c r="J53" s="29"/>
      <c r="K53" s="164" t="s">
        <v>274</v>
      </c>
      <c r="L53" s="37"/>
      <c r="M53" s="164" t="s">
        <v>275</v>
      </c>
      <c r="N53" s="46"/>
      <c r="O53" s="164" t="s">
        <v>276</v>
      </c>
      <c r="P53" s="197" t="s">
        <v>376</v>
      </c>
      <c r="Q53" s="13"/>
      <c r="R53" s="101"/>
      <c r="S53" s="101"/>
      <c r="T53" s="101"/>
      <c r="U53" s="110"/>
      <c r="V53" s="110"/>
      <c r="W53" s="110"/>
      <c r="X53" s="25"/>
    </row>
    <row r="54" spans="1:24" ht="15" thickBot="1">
      <c r="A54" s="38"/>
      <c r="B54" s="170" t="s">
        <v>22</v>
      </c>
      <c r="C54" s="73"/>
      <c r="D54" s="173" t="s">
        <v>343</v>
      </c>
      <c r="E54" s="73"/>
      <c r="F54" s="173" t="s">
        <v>343</v>
      </c>
      <c r="G54" s="186" t="s">
        <v>24</v>
      </c>
      <c r="H54" s="73" t="s">
        <v>343</v>
      </c>
      <c r="I54" s="73" t="s">
        <v>343</v>
      </c>
      <c r="J54" s="29"/>
      <c r="K54" s="29"/>
      <c r="L54" s="29"/>
      <c r="M54" s="29"/>
      <c r="N54" s="29"/>
      <c r="O54" s="29"/>
      <c r="P54" s="29"/>
      <c r="Q54" s="13"/>
      <c r="R54" s="101"/>
      <c r="S54" s="115" t="s">
        <v>435</v>
      </c>
      <c r="U54" s="94"/>
      <c r="V54" s="94"/>
      <c r="W54" s="94"/>
      <c r="X54" s="23"/>
    </row>
    <row r="55" spans="1:24" ht="15" thickBot="1">
      <c r="A55" s="38"/>
      <c r="B55" s="185"/>
      <c r="C55" s="170"/>
      <c r="D55" s="71"/>
      <c r="E55" s="169" t="s">
        <v>18</v>
      </c>
      <c r="F55" s="71"/>
      <c r="G55" s="178" t="s">
        <v>38</v>
      </c>
      <c r="H55" s="179"/>
      <c r="I55" s="179"/>
      <c r="J55" s="29"/>
      <c r="K55" s="37">
        <f>IF(D55="",0,IF(F62="kyllä",-D55*VLOOKUP('3. Tarkennukset aluevaraukset'!$B$2,Metsä_data!$A$5:$D$28,4,FALSE),-ROUND(F61,2)))</f>
        <v>0</v>
      </c>
      <c r="L55" s="67"/>
      <c r="M55" s="37">
        <f>IF(D55="",0,IF(H62="kyllä",-(IF(F57="kyllä",D55*$T$57,F55)*($T$61*Hiili_data!$J$25+$T$62*Hiili_data!$J$26+$T$63*Hiili_data!$J$27+$T$64*Hiili_data!$J$28+$T$65*Hiili_data!$J$29+$T$66*Hiili_data!$J$30+$T$67*Hiili_data!$J$31)),-(('4. Rakentamisen alle jäävät'!H55)*Hiili_data!J$25+('4. Rakentamisen alle jäävät'!H56)*Hiili_data!J$26+(H57)*Hiili_data!J$27+('4. Rakentamisen alle jäävät'!H58)*Hiili_data!J$28+('4. Rakentamisen alle jäävät'!H59)*Hiili_data!J$29+('4. Rakentamisen alle jäävät'!H60)*Hiili_data!J$30)*IF(F57="kyllä",D55*$T$57,F55)))</f>
        <v>0</v>
      </c>
      <c r="N55" s="67"/>
      <c r="O55" s="37">
        <f>IF(D55="",0,IF(H62="kyllä",-IF(F57="kyllä",D55*$T$58,F56)*($T$70*Hiili_data!$J$34+$T$71*Hiili_data!$J$35+$T$72*Hiili_data!$J$36+$T$73*Hiili_data!$J$37+$T$74*Hiili_data!$J$38+$T$75*Hiili_data!$J$39),-(I55/F56*Hiili_data!J$34+I56/F56*Hiili_data!J$35+I57/F56*Hiili_data!J$36+I58/F56*Hiili_data!J$37+I59/F56*Hiili_data!J$38+I60/F56*Hiili_data!J$39)*(IF(F57="kyllä",D55*$T$58,F56))))</f>
        <v>0</v>
      </c>
      <c r="P55" s="160">
        <f>IF(F56="ei",F55,D55*$T$57)</f>
        <v>0</v>
      </c>
      <c r="Q55" s="13"/>
      <c r="R55" s="101"/>
      <c r="S55" s="115"/>
      <c r="T55" s="93">
        <f>VLOOKUP('3. Tarkennukset aluevaraukset'!B2,Metsä_data!A5:AK28,4,FALSE)</f>
        <v>59.450364554122267</v>
      </c>
      <c r="U55" s="111"/>
      <c r="V55" s="111"/>
      <c r="W55" s="111"/>
      <c r="X55" s="33"/>
    </row>
    <row r="56" spans="1:24" ht="15" thickBot="1">
      <c r="A56" s="38"/>
      <c r="B56" s="170"/>
      <c r="C56" s="170"/>
      <c r="D56" s="169"/>
      <c r="E56" s="169" t="s">
        <v>25</v>
      </c>
      <c r="F56" s="71"/>
      <c r="G56" s="178" t="s">
        <v>39</v>
      </c>
      <c r="H56" s="179"/>
      <c r="I56" s="179"/>
      <c r="J56" s="29"/>
      <c r="K56" s="37"/>
      <c r="L56" s="37"/>
      <c r="M56" s="67"/>
      <c r="N56" s="67"/>
      <c r="O56" s="67"/>
      <c r="P56" s="67"/>
      <c r="Q56" s="13"/>
      <c r="R56" s="101"/>
      <c r="S56" s="115" t="s">
        <v>439</v>
      </c>
      <c r="T56" s="115"/>
      <c r="U56" s="112"/>
      <c r="V56" s="112"/>
      <c r="W56" s="112"/>
      <c r="X56" s="47"/>
    </row>
    <row r="57" spans="1:24" ht="15" thickBot="1">
      <c r="A57" s="38"/>
      <c r="B57" s="170"/>
      <c r="C57" s="169"/>
      <c r="D57" s="169"/>
      <c r="E57" s="171" t="s">
        <v>14</v>
      </c>
      <c r="F57" s="172" t="s">
        <v>15</v>
      </c>
      <c r="G57" s="178" t="s">
        <v>40</v>
      </c>
      <c r="H57" s="179"/>
      <c r="I57" s="179"/>
      <c r="J57" s="29"/>
      <c r="K57" s="23"/>
      <c r="L57" s="23"/>
      <c r="M57" s="109"/>
      <c r="N57" s="13"/>
      <c r="O57" s="13"/>
      <c r="P57" s="13"/>
      <c r="Q57" s="13"/>
      <c r="R57" s="101"/>
      <c r="S57" s="140" t="s">
        <v>273</v>
      </c>
      <c r="T57" s="97">
        <f>VLOOKUP('3. Tarkennukset aluevaraukset'!B2,Metsä_data!A5:AK28,9,FALSE)/100</f>
        <v>0.85</v>
      </c>
      <c r="U57" s="100"/>
      <c r="V57" s="100"/>
      <c r="W57" s="100"/>
      <c r="X57" s="13"/>
    </row>
    <row r="58" spans="1:24" ht="15" thickBot="1">
      <c r="A58" s="35"/>
      <c r="B58" s="170"/>
      <c r="C58" s="170"/>
      <c r="D58" s="169"/>
      <c r="E58" s="169"/>
      <c r="F58" s="169"/>
      <c r="G58" s="178" t="s">
        <v>41</v>
      </c>
      <c r="H58" s="179"/>
      <c r="I58" s="179"/>
      <c r="J58" s="29"/>
      <c r="K58" s="33"/>
      <c r="L58" s="33"/>
      <c r="M58" s="69"/>
      <c r="N58" s="19"/>
      <c r="O58" s="19"/>
      <c r="P58" s="19"/>
      <c r="Q58" s="13"/>
      <c r="R58" s="101"/>
      <c r="S58" s="140" t="s">
        <v>438</v>
      </c>
      <c r="T58" s="97">
        <f>VLOOKUP('3. Tarkennukset aluevaraukset'!B2,Metsä_data!A5:AK28,11,FALSE)/100</f>
        <v>0.15</v>
      </c>
      <c r="U58" s="113"/>
      <c r="V58" s="113"/>
      <c r="W58" s="113"/>
      <c r="X58" s="19"/>
    </row>
    <row r="59" spans="1:24" ht="15" thickBot="1">
      <c r="A59" s="35"/>
      <c r="B59" s="170"/>
      <c r="C59" s="170"/>
      <c r="D59" s="169"/>
      <c r="E59" s="170"/>
      <c r="F59" s="180" t="s">
        <v>358</v>
      </c>
      <c r="G59" s="178" t="s">
        <v>347</v>
      </c>
      <c r="H59" s="179"/>
      <c r="I59" s="179"/>
      <c r="J59" s="29"/>
      <c r="K59" s="33"/>
      <c r="L59" s="33"/>
      <c r="M59" s="69"/>
      <c r="N59" s="19"/>
      <c r="O59" s="19"/>
      <c r="P59" s="19"/>
      <c r="Q59" s="13"/>
      <c r="R59" s="101"/>
      <c r="S59" s="115" t="s">
        <v>430</v>
      </c>
      <c r="T59" s="115"/>
      <c r="U59" s="113"/>
      <c r="V59" s="113"/>
      <c r="W59" s="113"/>
      <c r="X59" s="19"/>
    </row>
    <row r="60" spans="1:24" ht="15" thickBot="1">
      <c r="A60" s="35"/>
      <c r="B60" s="170"/>
      <c r="C60" s="170"/>
      <c r="D60" s="169"/>
      <c r="E60" s="169"/>
      <c r="F60" s="184" t="s">
        <v>351</v>
      </c>
      <c r="G60" s="178" t="s">
        <v>43</v>
      </c>
      <c r="H60" s="179"/>
      <c r="I60" s="179"/>
      <c r="J60" s="29"/>
      <c r="K60" s="33"/>
      <c r="L60" s="33"/>
      <c r="M60" s="19"/>
      <c r="N60" s="19"/>
      <c r="O60" s="19"/>
      <c r="P60" s="19"/>
      <c r="Q60" s="13"/>
      <c r="R60" s="101"/>
      <c r="S60" s="115" t="s">
        <v>429</v>
      </c>
      <c r="T60" s="115"/>
      <c r="U60" s="113"/>
      <c r="V60" s="113"/>
      <c r="W60" s="113"/>
      <c r="X60" s="19"/>
    </row>
    <row r="61" spans="1:24" ht="15" thickBot="1">
      <c r="A61" s="35"/>
      <c r="B61" s="170"/>
      <c r="C61" s="170"/>
      <c r="D61" s="170"/>
      <c r="E61" s="169"/>
      <c r="F61" s="71"/>
      <c r="G61" s="178" t="s">
        <v>356</v>
      </c>
      <c r="H61" s="179"/>
      <c r="I61" s="179"/>
      <c r="J61" s="29"/>
      <c r="K61" s="33"/>
      <c r="L61" s="33"/>
      <c r="M61" s="19"/>
      <c r="N61" s="19"/>
      <c r="O61" s="19"/>
      <c r="P61" s="19"/>
      <c r="Q61" s="13"/>
      <c r="R61" s="101"/>
      <c r="S61" s="140" t="s">
        <v>38</v>
      </c>
      <c r="T61" s="97">
        <f>VLOOKUP("Pirkanmaa",Metsä_data!A5:AK28,25,FALSE)</f>
        <v>3.4814092744743071E-2</v>
      </c>
      <c r="U61" s="113"/>
      <c r="V61" s="113"/>
      <c r="W61" s="113"/>
      <c r="X61" s="19"/>
    </row>
    <row r="62" spans="1:24">
      <c r="A62" s="35"/>
      <c r="B62" s="170"/>
      <c r="C62" s="170"/>
      <c r="D62" s="170"/>
      <c r="E62" s="171" t="s">
        <v>14</v>
      </c>
      <c r="F62" s="172" t="s">
        <v>15</v>
      </c>
      <c r="G62" s="171" t="s">
        <v>14</v>
      </c>
      <c r="H62" s="298" t="s">
        <v>15</v>
      </c>
      <c r="I62" s="301"/>
      <c r="J62" s="29"/>
      <c r="K62" s="33"/>
      <c r="L62" s="33"/>
      <c r="M62" s="19"/>
      <c r="N62" s="19"/>
      <c r="O62" s="19"/>
      <c r="P62" s="19"/>
      <c r="Q62" s="13"/>
      <c r="R62" s="101"/>
      <c r="S62" s="140" t="s">
        <v>39</v>
      </c>
      <c r="T62" s="97">
        <f>VLOOKUP("Pirkanmaa",Metsä_data!A5:AK28,26,FALSE)</f>
        <v>0.26458710486004733</v>
      </c>
      <c r="U62" s="113"/>
      <c r="V62" s="113"/>
      <c r="W62" s="113"/>
      <c r="X62" s="19"/>
    </row>
    <row r="63" spans="1:24">
      <c r="A63" s="35"/>
      <c r="B63" s="170"/>
      <c r="C63" s="170"/>
      <c r="D63" s="170"/>
      <c r="E63" s="169"/>
      <c r="F63" s="181"/>
      <c r="G63" s="181"/>
      <c r="H63" s="181"/>
      <c r="I63" s="181"/>
      <c r="J63" s="28"/>
      <c r="K63" s="33"/>
      <c r="L63" s="33"/>
      <c r="M63" s="19"/>
      <c r="N63" s="19"/>
      <c r="O63" s="19"/>
      <c r="P63" s="19"/>
      <c r="Q63" s="13"/>
      <c r="R63" s="101"/>
      <c r="S63" s="140" t="s">
        <v>40</v>
      </c>
      <c r="T63" s="97">
        <f>VLOOKUP("Pirkanmaa",Metsä_data!A5:AK28,27,FALSE)</f>
        <v>0.46093858794039827</v>
      </c>
      <c r="U63" s="113"/>
      <c r="V63" s="113"/>
      <c r="W63" s="113"/>
      <c r="X63" s="19"/>
    </row>
    <row r="64" spans="1:24">
      <c r="A64" s="35"/>
      <c r="B64" s="35"/>
      <c r="C64" s="35"/>
      <c r="D64" s="35"/>
      <c r="E64" s="35"/>
      <c r="F64" s="35"/>
      <c r="G64" s="35"/>
      <c r="H64" s="170" t="s">
        <v>252</v>
      </c>
      <c r="I64" s="170" t="s">
        <v>359</v>
      </c>
      <c r="J64" s="28"/>
      <c r="K64" s="33"/>
      <c r="L64" s="33"/>
      <c r="M64" s="19"/>
      <c r="N64" s="19"/>
      <c r="O64" s="19"/>
      <c r="P64" s="19"/>
      <c r="Q64" s="13"/>
      <c r="R64" s="101"/>
      <c r="S64" s="140" t="s">
        <v>41</v>
      </c>
      <c r="T64" s="97">
        <f>VLOOKUP("Pirkanmaa",Metsä_data!A5:AK28,28,FALSE)</f>
        <v>0.20331430162929953</v>
      </c>
      <c r="U64" s="113"/>
      <c r="V64" s="113"/>
      <c r="W64" s="113"/>
      <c r="X64" s="19"/>
    </row>
    <row r="65" spans="1:24" ht="15" thickBot="1">
      <c r="A65" s="35"/>
      <c r="B65" s="170" t="s">
        <v>260</v>
      </c>
      <c r="C65" s="73"/>
      <c r="D65" s="173" t="s">
        <v>244</v>
      </c>
      <c r="E65" s="73"/>
      <c r="F65" s="173" t="s">
        <v>13</v>
      </c>
      <c r="G65" s="178" t="s">
        <v>24</v>
      </c>
      <c r="H65" s="73" t="s">
        <v>343</v>
      </c>
      <c r="I65" s="73" t="s">
        <v>343</v>
      </c>
      <c r="J65" s="28"/>
      <c r="K65" s="33"/>
      <c r="L65" s="33"/>
      <c r="M65" s="19"/>
      <c r="N65" s="19"/>
      <c r="O65" s="19"/>
      <c r="P65" s="19"/>
      <c r="Q65" s="13"/>
      <c r="R65" s="101"/>
      <c r="S65" s="140" t="s">
        <v>347</v>
      </c>
      <c r="T65" s="97">
        <f>VLOOKUP("Pirkanmaa",Metsä_data!A5:AK28,29,FALSE)</f>
        <v>3.4814092744743071E-2</v>
      </c>
      <c r="U65" s="113"/>
      <c r="V65" s="113"/>
      <c r="W65" s="113"/>
      <c r="X65" s="19"/>
    </row>
    <row r="66" spans="1:24" ht="15" thickBot="1">
      <c r="A66" s="35"/>
      <c r="B66" s="177"/>
      <c r="C66" s="170"/>
      <c r="D66" s="71"/>
      <c r="E66" s="169" t="s">
        <v>18</v>
      </c>
      <c r="F66" s="71"/>
      <c r="G66" s="178" t="s">
        <v>38</v>
      </c>
      <c r="H66" s="179"/>
      <c r="I66" s="179"/>
      <c r="J66" s="28"/>
      <c r="K66" s="37">
        <f>IF(D66="",0,IF(F73="kyllä",-D66*VLOOKUP('3. Tarkennukset aluevaraukset'!$B$2,Metsä_data!$A$5:$D$28,4,FALSE),-ROUND(F72,2)))</f>
        <v>0</v>
      </c>
      <c r="L66" s="67"/>
      <c r="M66" s="37">
        <f>IF(D66="",0,IF(H73="kyllä",-(IF(F68="kyllä",D66*$T$57,F66)*($T$61*Hiili_data!$J$25+$T$62*Hiili_data!$J$26+$T$63*Hiili_data!$J$27+$T$64*Hiili_data!$J$28+$T$65*Hiili_data!$J$29+$T$66*Hiili_data!$J$30+$T$67*Hiili_data!$J$31)),-(('4. Rakentamisen alle jäävät'!H66)*Hiili_data!J$25+('4. Rakentamisen alle jäävät'!H67)*Hiili_data!J$26+(H68)*Hiili_data!J$27+('4. Rakentamisen alle jäävät'!H69)*Hiili_data!J$28+('4. Rakentamisen alle jäävät'!H70)*Hiili_data!J$29+('4. Rakentamisen alle jäävät'!H71)*Hiili_data!J$30)*IF(F68="kyllä",D66*$T$57,F66)))</f>
        <v>0</v>
      </c>
      <c r="N66" s="67"/>
      <c r="O66" s="37">
        <f>IF(D66="",0,IF(H73="kyllä",-IF(F68="kyllä",D66*$T$58,F67)*($T$70*Hiili_data!$J$34+$T$71*Hiili_data!$J$35+$T$72*Hiili_data!$J$36+$T$73*Hiili_data!$J$37+$T$74*Hiili_data!$J$38+$T$75*Hiili_data!$J$39),-(I66/F67*Hiili_data!J$34+I67/F67*Hiili_data!J$35+I68/F67*Hiili_data!J$36+I69/F67*Hiili_data!J$37+I70/F67*Hiili_data!J$38+I71/F67*Hiili_data!J$39)*(IF(F68="kyllä",D66*$T$58,F67))))</f>
        <v>0</v>
      </c>
      <c r="P66" s="160">
        <f>IF(F67="ei",F66,D66*$T$57)</f>
        <v>0</v>
      </c>
      <c r="Q66" s="13"/>
      <c r="R66" s="101"/>
      <c r="S66" s="140" t="s">
        <v>43</v>
      </c>
      <c r="T66" s="97">
        <f>VLOOKUP("Pirkanmaa",Metsä_data!A5:AK28,30,FALSE)</f>
        <v>1.392563709789723E-4</v>
      </c>
      <c r="U66" s="113"/>
      <c r="V66" s="113"/>
      <c r="W66" s="113"/>
      <c r="X66" s="19"/>
    </row>
    <row r="67" spans="1:24" ht="15" thickBot="1">
      <c r="A67" s="35"/>
      <c r="B67" s="170"/>
      <c r="C67" s="170"/>
      <c r="D67" s="169"/>
      <c r="E67" s="169" t="s">
        <v>25</v>
      </c>
      <c r="F67" s="71"/>
      <c r="G67" s="178" t="s">
        <v>39</v>
      </c>
      <c r="H67" s="179"/>
      <c r="I67" s="179"/>
      <c r="J67" s="28"/>
      <c r="K67" s="33"/>
      <c r="L67" s="33"/>
      <c r="M67" s="19"/>
      <c r="N67" s="19"/>
      <c r="O67" s="19"/>
      <c r="P67" s="19"/>
      <c r="Q67" s="13"/>
      <c r="R67" s="101"/>
      <c r="S67" s="140" t="s">
        <v>356</v>
      </c>
      <c r="T67" s="97">
        <f>VLOOKUP("Pirkanmaa",Metsä_data!A5:AK28,31,FALSE)</f>
        <v>1.392563709789723E-3</v>
      </c>
      <c r="U67" s="113"/>
      <c r="V67" s="113"/>
      <c r="W67" s="113"/>
      <c r="X67" s="19"/>
    </row>
    <row r="68" spans="1:24" ht="15" thickBot="1">
      <c r="A68" s="35"/>
      <c r="B68" s="170"/>
      <c r="C68" s="169"/>
      <c r="D68" s="169"/>
      <c r="E68" s="171" t="s">
        <v>14</v>
      </c>
      <c r="F68" s="172" t="s">
        <v>15</v>
      </c>
      <c r="G68" s="178" t="s">
        <v>40</v>
      </c>
      <c r="H68" s="179"/>
      <c r="I68" s="179"/>
      <c r="J68" s="28"/>
      <c r="K68" s="33"/>
      <c r="L68" s="33"/>
      <c r="M68" s="19"/>
      <c r="N68" s="19"/>
      <c r="O68" s="19"/>
      <c r="P68" s="19"/>
      <c r="Q68" s="13"/>
      <c r="R68" s="101"/>
      <c r="S68" s="115"/>
      <c r="T68" s="115"/>
      <c r="U68" s="113"/>
      <c r="V68" s="113"/>
      <c r="W68" s="113"/>
      <c r="X68" s="19"/>
    </row>
    <row r="69" spans="1:24" ht="15" thickBot="1">
      <c r="A69" s="35"/>
      <c r="B69" s="170"/>
      <c r="C69" s="170"/>
      <c r="D69" s="170"/>
      <c r="E69" s="170"/>
      <c r="F69" s="181"/>
      <c r="G69" s="178" t="s">
        <v>41</v>
      </c>
      <c r="H69" s="179"/>
      <c r="I69" s="179"/>
      <c r="J69" s="28"/>
      <c r="K69" s="33"/>
      <c r="L69" s="33"/>
      <c r="M69" s="19"/>
      <c r="N69" s="19"/>
      <c r="O69" s="19"/>
      <c r="P69" s="19"/>
      <c r="Q69" s="13"/>
      <c r="R69" s="101"/>
      <c r="S69" s="115" t="s">
        <v>428</v>
      </c>
      <c r="T69" s="115"/>
      <c r="U69" s="113"/>
      <c r="V69" s="113"/>
      <c r="W69" s="113"/>
      <c r="X69" s="19"/>
    </row>
    <row r="70" spans="1:24" ht="15" thickBot="1">
      <c r="A70" s="35"/>
      <c r="B70" s="170"/>
      <c r="C70" s="170"/>
      <c r="D70" s="170"/>
      <c r="E70" s="170"/>
      <c r="F70" s="180" t="s">
        <v>358</v>
      </c>
      <c r="G70" s="178" t="s">
        <v>347</v>
      </c>
      <c r="H70" s="179"/>
      <c r="I70" s="179"/>
      <c r="J70" s="28"/>
      <c r="K70" s="33"/>
      <c r="L70" s="33"/>
      <c r="M70" s="19"/>
      <c r="N70" s="19"/>
      <c r="O70" s="19"/>
      <c r="P70" s="19"/>
      <c r="Q70" s="13"/>
      <c r="R70" s="101"/>
      <c r="S70" s="140" t="s">
        <v>38</v>
      </c>
      <c r="T70" s="97">
        <f>VLOOKUP("Pirkanmaa",Metsä_data!A5:AK28,32,FALSE)</f>
        <v>1.0638297872340425E-2</v>
      </c>
      <c r="U70" s="113"/>
      <c r="V70" s="113"/>
      <c r="W70" s="113"/>
      <c r="X70" s="19"/>
    </row>
    <row r="71" spans="1:24" ht="15" thickBot="1">
      <c r="A71" s="35"/>
      <c r="B71" s="170"/>
      <c r="C71" s="170"/>
      <c r="D71" s="170"/>
      <c r="E71" s="170"/>
      <c r="F71" s="168" t="s">
        <v>351</v>
      </c>
      <c r="G71" s="178" t="s">
        <v>43</v>
      </c>
      <c r="H71" s="179"/>
      <c r="I71" s="179"/>
      <c r="J71" s="28"/>
      <c r="K71" s="33"/>
      <c r="L71" s="33"/>
      <c r="M71" s="19"/>
      <c r="N71" s="19"/>
      <c r="O71" s="19"/>
      <c r="P71" s="19"/>
      <c r="Q71" s="13"/>
      <c r="R71" s="101"/>
      <c r="S71" s="140" t="s">
        <v>39</v>
      </c>
      <c r="T71" s="97">
        <f>VLOOKUP("Pirkanmaa",Metsä_data!A5:AK28,33,FALSE)</f>
        <v>0.15425531914893617</v>
      </c>
      <c r="U71" s="113"/>
      <c r="V71" s="113"/>
      <c r="W71" s="113"/>
      <c r="X71" s="19"/>
    </row>
    <row r="72" spans="1:24" ht="15" thickBot="1">
      <c r="A72" s="35"/>
      <c r="B72" s="170"/>
      <c r="C72" s="170"/>
      <c r="D72" s="170"/>
      <c r="E72" s="170"/>
      <c r="F72" s="71"/>
      <c r="G72" s="178" t="s">
        <v>356</v>
      </c>
      <c r="H72" s="179"/>
      <c r="I72" s="179"/>
      <c r="J72" s="28"/>
      <c r="K72" s="33"/>
      <c r="L72" s="33"/>
      <c r="M72" s="19"/>
      <c r="N72" s="19"/>
      <c r="O72" s="19"/>
      <c r="P72" s="19"/>
      <c r="Q72" s="13"/>
      <c r="R72" s="101"/>
      <c r="S72" s="140" t="s">
        <v>40</v>
      </c>
      <c r="T72" s="97">
        <f>VLOOKUP("Pirkanmaa",Metsä_data!A5:AK28,34,FALSE)</f>
        <v>0.34042553191489361</v>
      </c>
      <c r="U72" s="113"/>
      <c r="V72" s="113"/>
      <c r="W72" s="113"/>
      <c r="X72" s="19"/>
    </row>
    <row r="73" spans="1:24">
      <c r="A73" s="35"/>
      <c r="B73" s="170"/>
      <c r="C73" s="170"/>
      <c r="D73" s="170"/>
      <c r="E73" s="171" t="s">
        <v>14</v>
      </c>
      <c r="F73" s="172" t="s">
        <v>15</v>
      </c>
      <c r="G73" s="171" t="s">
        <v>14</v>
      </c>
      <c r="H73" s="298" t="s">
        <v>15</v>
      </c>
      <c r="I73" s="299"/>
      <c r="J73" s="28"/>
      <c r="K73" s="33"/>
      <c r="L73" s="33"/>
      <c r="M73" s="19"/>
      <c r="N73" s="19"/>
      <c r="O73" s="19"/>
      <c r="P73" s="19"/>
      <c r="Q73" s="13"/>
      <c r="R73" s="101"/>
      <c r="S73" s="140" t="s">
        <v>41</v>
      </c>
      <c r="T73" s="97">
        <f>VLOOKUP("Pirkanmaa",Metsä_data!A5:AK28,35,FALSE)</f>
        <v>0.30851063829787234</v>
      </c>
      <c r="U73" s="113"/>
      <c r="V73" s="113"/>
      <c r="W73" s="113"/>
      <c r="X73" s="19"/>
    </row>
    <row r="74" spans="1:24">
      <c r="A74" s="35"/>
      <c r="B74" s="170"/>
      <c r="C74" s="170"/>
      <c r="D74" s="170"/>
      <c r="E74" s="169"/>
      <c r="F74" s="181"/>
      <c r="G74" s="181"/>
      <c r="H74" s="181"/>
      <c r="I74" s="181"/>
      <c r="J74" s="28"/>
      <c r="K74" s="33"/>
      <c r="L74" s="33"/>
      <c r="M74" s="19"/>
      <c r="N74" s="19"/>
      <c r="O74" s="19"/>
      <c r="P74" s="19"/>
      <c r="Q74" s="13"/>
      <c r="R74" s="101"/>
      <c r="S74" s="140" t="s">
        <v>347</v>
      </c>
      <c r="T74" s="97">
        <f>VLOOKUP("Pirkanmaa",Metsä_data!A5:AK28,36,FALSE)</f>
        <v>0.17553191489361702</v>
      </c>
      <c r="U74" s="113"/>
      <c r="V74" s="113"/>
      <c r="W74" s="113"/>
      <c r="X74" s="19"/>
    </row>
    <row r="75" spans="1:24">
      <c r="A75" s="35"/>
      <c r="B75" s="170"/>
      <c r="C75" s="170"/>
      <c r="D75" s="170"/>
      <c r="E75" s="169"/>
      <c r="F75" s="181"/>
      <c r="G75" s="181"/>
      <c r="H75" s="170" t="s">
        <v>252</v>
      </c>
      <c r="I75" s="170" t="s">
        <v>359</v>
      </c>
      <c r="J75" s="28"/>
      <c r="K75" s="12"/>
      <c r="L75" s="12"/>
      <c r="M75" s="12"/>
      <c r="N75" s="12"/>
      <c r="O75" s="12"/>
      <c r="P75" s="12"/>
      <c r="Q75" s="13"/>
      <c r="R75" s="101"/>
      <c r="S75" s="140" t="s">
        <v>43</v>
      </c>
      <c r="T75" s="97">
        <f>VLOOKUP("Pirkanmaa",Metsä_data!A5:AK28,37,FALSE)</f>
        <v>1.0638297872340425E-2</v>
      </c>
      <c r="U75" s="113"/>
      <c r="V75" s="113"/>
      <c r="W75" s="113"/>
      <c r="X75" s="19"/>
    </row>
    <row r="76" spans="1:24" ht="15" thickBot="1">
      <c r="A76" s="35"/>
      <c r="B76" s="170" t="s">
        <v>261</v>
      </c>
      <c r="C76" s="73"/>
      <c r="D76" s="173" t="s">
        <v>244</v>
      </c>
      <c r="E76" s="73"/>
      <c r="F76" s="173" t="s">
        <v>13</v>
      </c>
      <c r="G76" s="178" t="s">
        <v>24</v>
      </c>
      <c r="H76" s="73" t="s">
        <v>343</v>
      </c>
      <c r="I76" s="73" t="s">
        <v>343</v>
      </c>
      <c r="J76" s="28"/>
      <c r="K76" s="33"/>
      <c r="L76" s="33"/>
      <c r="M76" s="19"/>
      <c r="N76" s="19"/>
      <c r="O76" s="19"/>
      <c r="P76" s="19"/>
      <c r="Q76" s="13"/>
      <c r="R76" s="101"/>
      <c r="S76" s="101"/>
      <c r="T76" s="101"/>
      <c r="U76" s="113"/>
      <c r="V76" s="113"/>
      <c r="W76" s="113"/>
      <c r="X76" s="19"/>
    </row>
    <row r="77" spans="1:24" ht="15" thickBot="1">
      <c r="A77" s="35"/>
      <c r="B77" s="177"/>
      <c r="C77" s="170"/>
      <c r="D77" s="71"/>
      <c r="E77" s="169" t="s">
        <v>18</v>
      </c>
      <c r="F77" s="71"/>
      <c r="G77" s="178" t="s">
        <v>38</v>
      </c>
      <c r="H77" s="179"/>
      <c r="I77" s="179"/>
      <c r="J77" s="28"/>
      <c r="K77" s="37">
        <f>IF(D77="",0,IF(F84="kyllä",-D77*VLOOKUP('3. Tarkennukset aluevaraukset'!$B$2,Metsä_data!$A$5:$D$28,4,FALSE),-ROUND(F83,2)))</f>
        <v>0</v>
      </c>
      <c r="L77" s="67"/>
      <c r="M77" s="37">
        <f>IF(D77="",0,IF(H84="kyllä",-(IF(F79="kyllä",D77*$T$57,F77)*($T$61*Hiili_data!$J$25+$T$62*Hiili_data!$J$26+$T$63*Hiili_data!$J$27+$T$64*Hiili_data!$J$28+$T$65*Hiili_data!$J$29+$T$66*Hiili_data!$J$30+$T$67*Hiili_data!$J$31)),-(('4. Rakentamisen alle jäävät'!H77)*Hiili_data!J$25+('4. Rakentamisen alle jäävät'!H78)*Hiili_data!J$26+(H79)*Hiili_data!J$27+('4. Rakentamisen alle jäävät'!H80)*Hiili_data!J$28+('4. Rakentamisen alle jäävät'!H81)*Hiili_data!J$29+('4. Rakentamisen alle jäävät'!H82)*Hiili_data!J$30)*IF(F79="kyllä",D77*$T$57,F77)))</f>
        <v>0</v>
      </c>
      <c r="N77" s="67"/>
      <c r="O77" s="37">
        <f>IF(D77="",0,IF(H84="kyllä",-IF(F79="kyllä",D77*$T$58,F78)*($T$70*Hiili_data!$J$34+$T$71*Hiili_data!$J$35+$T$72*Hiili_data!$J$36+$T$73*Hiili_data!$J$37+$T$74*Hiili_data!$J$38+$T$75*Hiili_data!$J$39),-(I77/F78*Hiili_data!J$34+I78/F78*Hiili_data!J$35+I79/F78*Hiili_data!J$36+I80/F78*Hiili_data!J$37+I81/F78*Hiili_data!J$38+I82/F78*Hiili_data!J$39)*(IF(F79="kyllä",D77*$T$58,F78))))</f>
        <v>0</v>
      </c>
      <c r="P77" s="160">
        <f>IF(F78="ei",F77,D77*$T$57)</f>
        <v>0</v>
      </c>
      <c r="Q77" s="13"/>
      <c r="R77" s="101"/>
      <c r="S77" s="297" t="s">
        <v>436</v>
      </c>
      <c r="T77" s="280"/>
      <c r="U77" s="280"/>
      <c r="V77" s="280"/>
      <c r="W77" s="113"/>
      <c r="X77" s="19"/>
    </row>
    <row r="78" spans="1:24" ht="15" thickBot="1">
      <c r="A78" s="35"/>
      <c r="B78" s="170"/>
      <c r="C78" s="170"/>
      <c r="D78" s="169"/>
      <c r="E78" s="169" t="s">
        <v>25</v>
      </c>
      <c r="F78" s="71"/>
      <c r="G78" s="178" t="s">
        <v>39</v>
      </c>
      <c r="H78" s="179"/>
      <c r="I78" s="179"/>
      <c r="J78" s="28"/>
      <c r="K78" s="33"/>
      <c r="L78" s="33"/>
      <c r="M78" s="19"/>
      <c r="N78" s="19"/>
      <c r="O78" s="19"/>
      <c r="P78" s="19"/>
      <c r="Q78" s="13"/>
      <c r="R78" s="101"/>
      <c r="S78" s="280"/>
      <c r="T78" s="280"/>
      <c r="U78" s="280"/>
      <c r="V78" s="280"/>
      <c r="W78" s="113"/>
      <c r="X78" s="19"/>
    </row>
    <row r="79" spans="1:24" ht="15" thickBot="1">
      <c r="A79" s="35"/>
      <c r="B79" s="170"/>
      <c r="C79" s="169"/>
      <c r="D79" s="170"/>
      <c r="E79" s="171" t="s">
        <v>14</v>
      </c>
      <c r="F79" s="172" t="s">
        <v>15</v>
      </c>
      <c r="G79" s="178" t="s">
        <v>40</v>
      </c>
      <c r="H79" s="179"/>
      <c r="I79" s="179"/>
      <c r="J79" s="28"/>
      <c r="K79" s="33"/>
      <c r="L79" s="33"/>
      <c r="M79" s="19"/>
      <c r="N79" s="19"/>
      <c r="O79" s="19"/>
      <c r="P79" s="19"/>
      <c r="Q79" s="13"/>
      <c r="R79" s="101"/>
      <c r="S79" s="101"/>
      <c r="T79" s="101"/>
      <c r="U79" s="101"/>
      <c r="V79" s="101"/>
      <c r="W79" s="113"/>
      <c r="X79" s="19"/>
    </row>
    <row r="80" spans="1:24" ht="15" thickBot="1">
      <c r="A80" s="35"/>
      <c r="B80" s="170"/>
      <c r="C80" s="170"/>
      <c r="D80" s="170"/>
      <c r="E80" s="170"/>
      <c r="F80" s="181"/>
      <c r="G80" s="178" t="s">
        <v>41</v>
      </c>
      <c r="H80" s="179"/>
      <c r="I80" s="179"/>
      <c r="J80" s="28"/>
      <c r="K80" s="33"/>
      <c r="L80" s="33"/>
      <c r="M80" s="19"/>
      <c r="N80" s="19"/>
      <c r="O80" s="19"/>
      <c r="P80" s="19"/>
      <c r="Q80" s="13"/>
      <c r="R80" s="101"/>
      <c r="S80" s="115" t="s">
        <v>363</v>
      </c>
      <c r="T80" s="101"/>
      <c r="U80" s="113"/>
      <c r="V80" s="113"/>
      <c r="W80" s="113"/>
      <c r="X80" s="19"/>
    </row>
    <row r="81" spans="1:24" ht="15" thickBot="1">
      <c r="A81" s="35"/>
      <c r="B81" s="170"/>
      <c r="C81" s="170"/>
      <c r="D81" s="170"/>
      <c r="E81" s="169"/>
      <c r="F81" s="180" t="s">
        <v>358</v>
      </c>
      <c r="G81" s="178" t="s">
        <v>347</v>
      </c>
      <c r="H81" s="179"/>
      <c r="I81" s="179"/>
      <c r="J81" s="28"/>
      <c r="K81" s="33"/>
      <c r="L81" s="33"/>
      <c r="M81" s="19"/>
      <c r="N81" s="19"/>
      <c r="O81" s="19"/>
      <c r="P81" s="19"/>
      <c r="Q81" s="13"/>
      <c r="R81" s="101"/>
      <c r="S81" s="101" t="s">
        <v>362</v>
      </c>
      <c r="T81" s="101"/>
      <c r="U81" s="114"/>
      <c r="V81" s="113"/>
      <c r="W81" s="113"/>
      <c r="X81" s="19"/>
    </row>
    <row r="82" spans="1:24" ht="15" thickBot="1">
      <c r="A82" s="35"/>
      <c r="B82" s="170"/>
      <c r="C82" s="170"/>
      <c r="D82" s="170"/>
      <c r="E82" s="170"/>
      <c r="F82" s="184" t="s">
        <v>351</v>
      </c>
      <c r="G82" s="178" t="s">
        <v>43</v>
      </c>
      <c r="H82" s="179"/>
      <c r="I82" s="179"/>
      <c r="J82" s="28"/>
      <c r="K82" s="33"/>
      <c r="L82" s="33"/>
      <c r="M82" s="19"/>
      <c r="N82" s="19"/>
      <c r="O82" s="19"/>
      <c r="P82" s="19"/>
      <c r="Q82" s="13"/>
      <c r="R82" s="101"/>
      <c r="S82" s="297" t="s">
        <v>348</v>
      </c>
      <c r="T82" s="284"/>
      <c r="U82" s="284"/>
      <c r="V82" s="284"/>
      <c r="W82" s="113"/>
      <c r="X82" s="19"/>
    </row>
    <row r="83" spans="1:24" ht="15" thickBot="1">
      <c r="A83" s="35"/>
      <c r="B83" s="170"/>
      <c r="C83" s="170"/>
      <c r="D83" s="170"/>
      <c r="E83" s="170"/>
      <c r="F83" s="71"/>
      <c r="G83" s="178" t="s">
        <v>356</v>
      </c>
      <c r="H83" s="179"/>
      <c r="I83" s="179"/>
      <c r="J83" s="28"/>
      <c r="K83" s="33"/>
      <c r="L83" s="33"/>
      <c r="M83" s="19"/>
      <c r="N83" s="19"/>
      <c r="O83" s="19"/>
      <c r="P83" s="19"/>
      <c r="Q83" s="13"/>
      <c r="R83" s="101"/>
      <c r="S83" s="304"/>
      <c r="T83" s="284"/>
      <c r="U83" s="284"/>
      <c r="V83" s="284"/>
      <c r="W83" s="113"/>
      <c r="X83" s="19"/>
    </row>
    <row r="84" spans="1:24">
      <c r="A84" s="35"/>
      <c r="B84" s="170"/>
      <c r="C84" s="170"/>
      <c r="D84" s="170"/>
      <c r="E84" s="171" t="s">
        <v>14</v>
      </c>
      <c r="F84" s="172" t="s">
        <v>15</v>
      </c>
      <c r="G84" s="171" t="s">
        <v>14</v>
      </c>
      <c r="H84" s="298" t="s">
        <v>15</v>
      </c>
      <c r="I84" s="299"/>
      <c r="J84" s="28"/>
      <c r="K84" s="33"/>
      <c r="L84" s="33"/>
      <c r="M84" s="19"/>
      <c r="N84" s="19"/>
      <c r="O84" s="19"/>
      <c r="P84" s="19"/>
      <c r="Q84" s="13"/>
      <c r="R84" s="101"/>
      <c r="S84" s="101" t="s">
        <v>364</v>
      </c>
      <c r="T84" s="101"/>
      <c r="U84" s="113"/>
      <c r="V84" s="113"/>
      <c r="W84" s="113"/>
      <c r="X84" s="19"/>
    </row>
    <row r="85" spans="1:24" ht="14.5" customHeight="1">
      <c r="A85" s="35"/>
      <c r="B85" s="170"/>
      <c r="C85" s="170"/>
      <c r="D85" s="170"/>
      <c r="E85" s="169"/>
      <c r="F85" s="181"/>
      <c r="G85" s="181"/>
      <c r="H85" s="181"/>
      <c r="I85" s="181"/>
      <c r="J85" s="28"/>
      <c r="K85" s="12"/>
      <c r="L85" s="12"/>
      <c r="M85" s="12"/>
      <c r="N85" s="12"/>
      <c r="O85" s="12"/>
      <c r="P85" s="12"/>
      <c r="Q85" s="13"/>
      <c r="R85" s="101"/>
      <c r="S85" s="101"/>
      <c r="T85" s="101"/>
      <c r="U85" s="101"/>
      <c r="V85" s="101"/>
      <c r="W85" s="113"/>
      <c r="X85" s="19"/>
    </row>
    <row r="86" spans="1:24" ht="28.5" customHeight="1">
      <c r="A86" s="35"/>
      <c r="B86" s="170"/>
      <c r="C86" s="170"/>
      <c r="D86" s="170"/>
      <c r="E86" s="169"/>
      <c r="F86" s="181"/>
      <c r="G86" s="181"/>
      <c r="H86" s="170" t="s">
        <v>252</v>
      </c>
      <c r="I86" s="170" t="s">
        <v>359</v>
      </c>
      <c r="J86" s="28"/>
      <c r="K86" s="33"/>
      <c r="L86" s="33"/>
      <c r="M86" s="19"/>
      <c r="N86" s="19"/>
      <c r="O86" s="19"/>
      <c r="P86" s="19"/>
      <c r="Q86" s="13"/>
      <c r="R86" s="101"/>
      <c r="S86" s="187" t="s">
        <v>280</v>
      </c>
      <c r="T86" s="101"/>
      <c r="U86" s="113"/>
      <c r="V86" s="113"/>
      <c r="W86" s="113"/>
      <c r="X86" s="19"/>
    </row>
    <row r="87" spans="1:24" ht="15" customHeight="1" thickBot="1">
      <c r="A87" s="35"/>
      <c r="B87" s="170" t="s">
        <v>262</v>
      </c>
      <c r="C87" s="73"/>
      <c r="D87" s="173" t="s">
        <v>244</v>
      </c>
      <c r="E87" s="73"/>
      <c r="F87" s="173" t="s">
        <v>13</v>
      </c>
      <c r="G87" s="178" t="s">
        <v>24</v>
      </c>
      <c r="H87" s="73" t="s">
        <v>343</v>
      </c>
      <c r="I87" s="73" t="s">
        <v>343</v>
      </c>
      <c r="J87" s="28"/>
      <c r="K87" s="33"/>
      <c r="L87" s="33"/>
      <c r="M87" s="19"/>
      <c r="N87" s="19"/>
      <c r="O87" s="19"/>
      <c r="P87" s="19"/>
      <c r="Q87" s="13"/>
      <c r="R87" s="101"/>
      <c r="S87" s="307" t="s">
        <v>432</v>
      </c>
      <c r="T87" s="280"/>
      <c r="U87" s="280"/>
      <c r="V87" s="113"/>
      <c r="W87" s="113"/>
      <c r="X87" s="19"/>
    </row>
    <row r="88" spans="1:24" ht="15" thickBot="1">
      <c r="A88" s="35"/>
      <c r="B88" s="177"/>
      <c r="C88" s="170"/>
      <c r="D88" s="71"/>
      <c r="E88" s="169" t="s">
        <v>18</v>
      </c>
      <c r="F88" s="71"/>
      <c r="G88" s="178" t="s">
        <v>38</v>
      </c>
      <c r="H88" s="179"/>
      <c r="I88" s="179"/>
      <c r="J88" s="28"/>
      <c r="K88" s="37">
        <f>IF(D88="",0,IF(F95="kyllä",-D88*VLOOKUP('3. Tarkennukset aluevaraukset'!$B$2,Metsä_data!$A$5:$D$28,4,FALSE),-ROUND(F94,2)))</f>
        <v>0</v>
      </c>
      <c r="L88" s="67"/>
      <c r="M88" s="37">
        <f>IF(D88="",0,IF(H95="kyllä",-(IF(F90="kyllä",D88*$T$57,F88)*($T$61*Hiili_data!$J$25+$T$62*Hiili_data!$J$26+$T$63*Hiili_data!$J$27+$T$64*Hiili_data!$J$28+$T$65*Hiili_data!$J$29+$T$66*Hiili_data!$J$30+$T$67*Hiili_data!$J$31)),-(('4. Rakentamisen alle jäävät'!H88)*Hiili_data!J$25+('4. Rakentamisen alle jäävät'!H89)*Hiili_data!J$26+(H90)*Hiili_data!J$27+('4. Rakentamisen alle jäävät'!H91)*Hiili_data!J$28+('4. Rakentamisen alle jäävät'!H92)*Hiili_data!J$29+('4. Rakentamisen alle jäävät'!H93)*Hiili_data!J$30)*IF(F90="kyllä",D88*$T$57,F88)))</f>
        <v>0</v>
      </c>
      <c r="N88" s="67"/>
      <c r="O88" s="37">
        <f>IF(D88="",0,IF(H95="kyllä",-IF(F90="kyllä",D88*$T$58,F89)*($T$70*Hiili_data!$J$34+$T$71*Hiili_data!$J$35+$T$72*Hiili_data!$J$36+$T$73*Hiili_data!$J$37+$T$74*Hiili_data!$J$38+$T$75*Hiili_data!$J$39),-(I88/F89*Hiili_data!J$34+I89/F89*Hiili_data!J$35+I90/F89*Hiili_data!J$36+I91/F89*Hiili_data!J$37+I92/F89*Hiili_data!J$38+I93/F89*Hiili_data!J$39)*(IF(F90="kyllä",D88*$T$58,F89))))</f>
        <v>0</v>
      </c>
      <c r="P88" s="160">
        <f>IF(F89="ei",F88,D88*$T$57)</f>
        <v>0</v>
      </c>
      <c r="Q88" s="13"/>
      <c r="R88" s="113"/>
      <c r="S88" s="280"/>
      <c r="T88" s="280"/>
      <c r="U88" s="280"/>
      <c r="V88" s="209"/>
      <c r="W88" s="113"/>
      <c r="X88" s="19"/>
    </row>
    <row r="89" spans="1:24" ht="15" thickBot="1">
      <c r="A89" s="35"/>
      <c r="B89" s="170"/>
      <c r="C89" s="170"/>
      <c r="D89" s="169"/>
      <c r="E89" s="169" t="s">
        <v>25</v>
      </c>
      <c r="F89" s="71"/>
      <c r="G89" s="178" t="s">
        <v>39</v>
      </c>
      <c r="H89" s="179"/>
      <c r="I89" s="179"/>
      <c r="J89" s="29"/>
      <c r="K89" s="76"/>
      <c r="L89" s="76"/>
      <c r="M89" s="25"/>
      <c r="N89" s="31"/>
      <c r="O89" s="33"/>
      <c r="P89" s="33"/>
      <c r="Q89" s="13"/>
      <c r="R89" s="113"/>
      <c r="S89" s="306" t="s">
        <v>433</v>
      </c>
      <c r="T89" s="291"/>
      <c r="U89" s="291"/>
      <c r="V89" s="101"/>
      <c r="W89" s="113"/>
      <c r="X89" s="19"/>
    </row>
    <row r="90" spans="1:24" ht="15" thickBot="1">
      <c r="A90" s="35"/>
      <c r="B90" s="170"/>
      <c r="C90" s="169"/>
      <c r="D90" s="169"/>
      <c r="E90" s="171" t="s">
        <v>14</v>
      </c>
      <c r="F90" s="172" t="s">
        <v>15</v>
      </c>
      <c r="G90" s="178" t="s">
        <v>40</v>
      </c>
      <c r="H90" s="179"/>
      <c r="I90" s="179"/>
      <c r="J90" s="29"/>
      <c r="K90" s="76"/>
      <c r="L90" s="76"/>
      <c r="M90" s="25"/>
      <c r="N90" s="31"/>
      <c r="O90" s="33"/>
      <c r="P90" s="33"/>
      <c r="Q90" s="13"/>
      <c r="R90" s="113"/>
      <c r="S90" s="280"/>
      <c r="T90" s="280"/>
      <c r="U90" s="280"/>
      <c r="V90" s="209"/>
      <c r="W90" s="113"/>
      <c r="X90" s="19"/>
    </row>
    <row r="91" spans="1:24" ht="15" thickBot="1">
      <c r="A91" s="35"/>
      <c r="B91" s="170"/>
      <c r="C91" s="170"/>
      <c r="D91" s="170"/>
      <c r="E91" s="170"/>
      <c r="F91" s="181"/>
      <c r="G91" s="178" t="s">
        <v>41</v>
      </c>
      <c r="H91" s="179"/>
      <c r="I91" s="179"/>
      <c r="J91" s="29"/>
      <c r="K91" s="76"/>
      <c r="L91" s="76"/>
      <c r="M91" s="25"/>
      <c r="N91" s="31"/>
      <c r="O91" s="33"/>
      <c r="P91" s="33"/>
      <c r="Q91" s="13"/>
      <c r="R91" s="113"/>
      <c r="S91" s="214" t="s">
        <v>434</v>
      </c>
      <c r="T91" s="101"/>
      <c r="U91" s="101"/>
      <c r="V91" s="113"/>
      <c r="W91" s="113"/>
      <c r="X91" s="19"/>
    </row>
    <row r="92" spans="1:24" ht="15" thickBot="1">
      <c r="A92" s="35"/>
      <c r="B92" s="170"/>
      <c r="C92" s="170"/>
      <c r="D92" s="170"/>
      <c r="E92" s="169"/>
      <c r="F92" s="180" t="s">
        <v>358</v>
      </c>
      <c r="G92" s="178" t="s">
        <v>347</v>
      </c>
      <c r="H92" s="179"/>
      <c r="I92" s="179"/>
      <c r="J92" s="29"/>
      <c r="K92" s="76"/>
      <c r="L92" s="76"/>
      <c r="M92" s="25"/>
      <c r="N92" s="31"/>
      <c r="O92" s="33"/>
      <c r="P92" s="33"/>
      <c r="Q92" s="13"/>
      <c r="R92" s="113"/>
      <c r="S92" s="305" t="s">
        <v>279</v>
      </c>
      <c r="T92" s="296"/>
      <c r="U92" s="296"/>
      <c r="V92" s="113"/>
      <c r="W92" s="113"/>
      <c r="X92" s="19"/>
    </row>
    <row r="93" spans="1:24" ht="15" customHeight="1" thickBot="1">
      <c r="A93" s="35"/>
      <c r="B93" s="170"/>
      <c r="C93" s="170"/>
      <c r="D93" s="170"/>
      <c r="E93" s="170"/>
      <c r="F93" s="184" t="s">
        <v>351</v>
      </c>
      <c r="G93" s="178" t="s">
        <v>43</v>
      </c>
      <c r="H93" s="179"/>
      <c r="I93" s="179"/>
      <c r="J93" s="70"/>
      <c r="K93" s="76"/>
      <c r="L93" s="76"/>
      <c r="M93" s="25"/>
      <c r="N93" s="31"/>
      <c r="O93" s="33"/>
      <c r="P93" s="33"/>
      <c r="Q93" s="13"/>
      <c r="R93" s="113"/>
      <c r="S93" s="296"/>
      <c r="T93" s="296"/>
      <c r="U93" s="296"/>
      <c r="V93" s="113"/>
      <c r="W93" s="113"/>
      <c r="X93" s="19"/>
    </row>
    <row r="94" spans="1:24" ht="15" thickBot="1">
      <c r="A94" s="35"/>
      <c r="B94" s="170"/>
      <c r="C94" s="170"/>
      <c r="D94" s="170"/>
      <c r="E94" s="170"/>
      <c r="F94" s="71"/>
      <c r="G94" s="178" t="s">
        <v>356</v>
      </c>
      <c r="H94" s="179"/>
      <c r="I94" s="179"/>
      <c r="J94" s="29"/>
      <c r="K94" s="76"/>
      <c r="L94" s="76"/>
      <c r="M94" s="25"/>
      <c r="N94" s="31"/>
      <c r="O94" s="33"/>
      <c r="P94" s="33"/>
      <c r="Q94" s="13"/>
      <c r="R94" s="113"/>
      <c r="S94" s="296"/>
      <c r="T94" s="296"/>
      <c r="U94" s="296"/>
      <c r="V94" s="113"/>
      <c r="W94" s="113"/>
      <c r="X94" s="19"/>
    </row>
    <row r="95" spans="1:24" ht="14.5" customHeight="1">
      <c r="A95" s="35"/>
      <c r="B95" s="170"/>
      <c r="C95" s="170"/>
      <c r="D95" s="170"/>
      <c r="E95" s="171" t="s">
        <v>14</v>
      </c>
      <c r="F95" s="172" t="s">
        <v>15</v>
      </c>
      <c r="G95" s="171" t="s">
        <v>14</v>
      </c>
      <c r="H95" s="298" t="s">
        <v>15</v>
      </c>
      <c r="I95" s="299"/>
      <c r="J95" s="29"/>
      <c r="K95" s="12"/>
      <c r="L95" s="12"/>
      <c r="M95" s="12"/>
      <c r="N95" s="12"/>
      <c r="O95" s="12"/>
      <c r="P95" s="12"/>
      <c r="Q95" s="13"/>
      <c r="R95" s="113"/>
      <c r="S95" s="297" t="s">
        <v>445</v>
      </c>
      <c r="T95" s="280"/>
      <c r="U95" s="280"/>
      <c r="V95" s="280"/>
      <c r="W95" s="113"/>
      <c r="X95" s="19"/>
    </row>
    <row r="96" spans="1:24" ht="14.5" customHeight="1">
      <c r="A96" s="35"/>
      <c r="B96" s="170"/>
      <c r="C96" s="170"/>
      <c r="D96" s="170"/>
      <c r="E96" s="169"/>
      <c r="F96" s="181"/>
      <c r="G96" s="171"/>
      <c r="H96" s="171"/>
      <c r="I96" s="171"/>
      <c r="J96" s="29"/>
      <c r="K96" s="76"/>
      <c r="L96" s="76"/>
      <c r="M96" s="25"/>
      <c r="N96" s="31"/>
      <c r="O96" s="33"/>
      <c r="P96" s="33"/>
      <c r="Q96" s="13"/>
      <c r="R96" s="113"/>
      <c r="S96" s="280"/>
      <c r="T96" s="280"/>
      <c r="U96" s="280"/>
      <c r="V96" s="280"/>
      <c r="W96" s="116"/>
      <c r="X96" s="40"/>
    </row>
    <row r="97" spans="1:24">
      <c r="A97" s="40"/>
      <c r="B97" s="40"/>
      <c r="C97" s="40"/>
      <c r="D97" s="40"/>
      <c r="E97" s="40"/>
      <c r="F97" s="40"/>
      <c r="G97" s="40"/>
      <c r="H97" s="170" t="s">
        <v>252</v>
      </c>
      <c r="I97" s="170" t="s">
        <v>359</v>
      </c>
      <c r="J97" s="40"/>
      <c r="K97" s="40"/>
      <c r="L97" s="40"/>
      <c r="M97" s="40"/>
      <c r="N97" s="40"/>
      <c r="O97" s="40"/>
      <c r="P97" s="40"/>
      <c r="Q97" s="13"/>
      <c r="R97" s="116"/>
      <c r="S97" s="280"/>
      <c r="T97" s="280"/>
      <c r="U97" s="280"/>
      <c r="V97" s="280"/>
      <c r="W97" s="116"/>
      <c r="X97" s="40"/>
    </row>
    <row r="98" spans="1:24" ht="15" thickBot="1">
      <c r="A98" s="40"/>
      <c r="B98" s="170" t="s">
        <v>263</v>
      </c>
      <c r="C98" s="73"/>
      <c r="D98" s="173" t="s">
        <v>244</v>
      </c>
      <c r="E98" s="73"/>
      <c r="F98" s="173" t="s">
        <v>13</v>
      </c>
      <c r="G98" s="178" t="s">
        <v>24</v>
      </c>
      <c r="H98" s="73" t="s">
        <v>343</v>
      </c>
      <c r="I98" s="73" t="s">
        <v>343</v>
      </c>
      <c r="J98" s="29"/>
      <c r="K98" s="29"/>
      <c r="L98" s="29"/>
      <c r="M98" s="29"/>
      <c r="N98" s="31"/>
      <c r="O98" s="40"/>
      <c r="P98" s="40"/>
      <c r="Q98" s="13"/>
      <c r="R98" s="116"/>
      <c r="S98" s="297" t="s">
        <v>437</v>
      </c>
      <c r="T98" s="280"/>
      <c r="U98" s="280"/>
      <c r="V98" s="280"/>
      <c r="W98" s="101"/>
      <c r="X98" s="12"/>
    </row>
    <row r="99" spans="1:24" ht="15" thickBot="1">
      <c r="A99" s="40"/>
      <c r="B99" s="177"/>
      <c r="C99" s="170"/>
      <c r="D99" s="71"/>
      <c r="E99" s="169" t="s">
        <v>18</v>
      </c>
      <c r="F99" s="71"/>
      <c r="G99" s="178" t="s">
        <v>38</v>
      </c>
      <c r="H99" s="179"/>
      <c r="I99" s="179"/>
      <c r="J99" s="77"/>
      <c r="K99" s="37">
        <f>IF(D99="",0,IF(F106="kyllä",-D99*VLOOKUP('3. Tarkennukset aluevaraukset'!$B$2,Metsä_data!$A$5:$D$28,4,FALSE),-ROUND(F105,2)))</f>
        <v>0</v>
      </c>
      <c r="L99" s="67"/>
      <c r="M99" s="37">
        <f>IF(D99="",0,IF(H106="kyllä",-(IF(F101="kyllä",D99*$T$57,F99)*($T$61*Hiili_data!$J$25+$T$62*Hiili_data!$J$26+$T$63*Hiili_data!$J$27+$T$64*Hiili_data!$J$28+$T$65*Hiili_data!$J$29+$T$66*Hiili_data!$J$30+$T$67*Hiili_data!$J$31)),-(('4. Rakentamisen alle jäävät'!H99)*Hiili_data!J$25+('4. Rakentamisen alle jäävät'!H100)*Hiili_data!J$26+(H101)*Hiili_data!J$27+('4. Rakentamisen alle jäävät'!H102)*Hiili_data!J$28+('4. Rakentamisen alle jäävät'!H103)*Hiili_data!J$29+('4. Rakentamisen alle jäävät'!H104)*Hiili_data!J$30)*IF(F101="kyllä",D99*$T$57,F99)))</f>
        <v>0</v>
      </c>
      <c r="N99" s="67"/>
      <c r="O99" s="37">
        <f>IF(D99="",0,IF(H106="kyllä",-IF(F101="kyllä",D99*$T$58,F100)*($T$70*Hiili_data!$J$34+$T$71*Hiili_data!$J$35+$T$72*Hiili_data!$J$36+$T$73*Hiili_data!$J$37+$T$74*Hiili_data!$J$38+$T$75*Hiili_data!$J$39),-(I99/F100*Hiili_data!J$34+I100/F100*Hiili_data!J$35+I101/F100*Hiili_data!J$36+I102/F100*Hiili_data!J$37+I103/F100*Hiili_data!J$38+I104/F100*Hiili_data!J$39)*(IF(F101="kyllä",D99*$T$58,F100))))</f>
        <v>0</v>
      </c>
      <c r="P99" s="160">
        <f>IF(F100="ei",F99,D99*$T$57)</f>
        <v>0</v>
      </c>
      <c r="Q99" s="13"/>
      <c r="R99" s="116"/>
      <c r="S99" s="280"/>
      <c r="T99" s="280"/>
      <c r="U99" s="280"/>
      <c r="V99" s="280"/>
      <c r="W99" s="117"/>
      <c r="X99" s="16"/>
    </row>
    <row r="100" spans="1:24" ht="15" thickBot="1">
      <c r="A100" s="40"/>
      <c r="B100" s="170"/>
      <c r="C100" s="170"/>
      <c r="D100" s="169"/>
      <c r="E100" s="169" t="s">
        <v>25</v>
      </c>
      <c r="F100" s="71"/>
      <c r="G100" s="178" t="s">
        <v>39</v>
      </c>
      <c r="H100" s="179"/>
      <c r="I100" s="179"/>
      <c r="J100" s="19"/>
      <c r="K100" s="19"/>
      <c r="L100" s="19"/>
      <c r="M100" s="19"/>
      <c r="N100" s="17"/>
      <c r="O100" s="40"/>
      <c r="P100" s="40"/>
      <c r="Q100" s="13"/>
      <c r="R100" s="116"/>
      <c r="S100" s="280"/>
      <c r="T100" s="280"/>
      <c r="U100" s="280"/>
      <c r="V100" s="280"/>
      <c r="W100" s="110"/>
      <c r="X100" s="25"/>
    </row>
    <row r="101" spans="1:24" ht="15" customHeight="1" thickBot="1">
      <c r="A101" s="40"/>
      <c r="B101" s="170"/>
      <c r="C101" s="169"/>
      <c r="D101" s="169"/>
      <c r="E101" s="171" t="s">
        <v>14</v>
      </c>
      <c r="F101" s="172" t="s">
        <v>15</v>
      </c>
      <c r="G101" s="178" t="s">
        <v>40</v>
      </c>
      <c r="H101" s="179"/>
      <c r="I101" s="179"/>
      <c r="J101" s="74"/>
      <c r="K101" s="74"/>
      <c r="L101" s="74"/>
      <c r="M101" s="74"/>
      <c r="N101" s="40"/>
      <c r="O101" s="40"/>
      <c r="P101" s="40"/>
      <c r="Q101" s="13"/>
      <c r="R101" s="116"/>
      <c r="S101" s="280"/>
      <c r="T101" s="280"/>
      <c r="U101" s="280"/>
      <c r="V101" s="280"/>
      <c r="W101" s="116"/>
      <c r="X101" s="40"/>
    </row>
    <row r="102" spans="1:24" ht="15" thickBot="1">
      <c r="A102" s="40"/>
      <c r="B102" s="170"/>
      <c r="C102" s="170"/>
      <c r="D102" s="170"/>
      <c r="E102" s="170"/>
      <c r="F102" s="181"/>
      <c r="G102" s="178" t="s">
        <v>41</v>
      </c>
      <c r="H102" s="179"/>
      <c r="I102" s="179"/>
      <c r="J102" s="40"/>
      <c r="K102" s="40"/>
      <c r="L102" s="40"/>
      <c r="M102" s="40"/>
      <c r="N102" s="40"/>
      <c r="O102" s="40"/>
      <c r="P102" s="40"/>
      <c r="Q102" s="104"/>
      <c r="R102" s="116"/>
      <c r="S102" s="280"/>
      <c r="T102" s="280"/>
      <c r="U102" s="280"/>
      <c r="V102" s="280"/>
      <c r="W102" s="116"/>
      <c r="X102" s="40"/>
    </row>
    <row r="103" spans="1:24" ht="15" thickBot="1">
      <c r="A103" s="40"/>
      <c r="B103" s="170"/>
      <c r="C103" s="170"/>
      <c r="D103" s="170"/>
      <c r="E103" s="169"/>
      <c r="F103" s="180" t="s">
        <v>358</v>
      </c>
      <c r="G103" s="178" t="s">
        <v>347</v>
      </c>
      <c r="H103" s="179"/>
      <c r="I103" s="179"/>
      <c r="J103" s="40"/>
      <c r="K103" s="40"/>
      <c r="L103" s="40"/>
      <c r="M103" s="40"/>
      <c r="N103" s="40"/>
      <c r="O103" s="40"/>
      <c r="P103" s="40"/>
      <c r="Q103" s="104"/>
      <c r="R103" s="116"/>
      <c r="S103" s="280"/>
      <c r="T103" s="280"/>
      <c r="U103" s="280"/>
      <c r="V103" s="280"/>
      <c r="W103" s="116"/>
      <c r="X103" s="40"/>
    </row>
    <row r="104" spans="1:24" ht="15" thickBot="1">
      <c r="A104" s="40"/>
      <c r="B104" s="170"/>
      <c r="C104" s="170"/>
      <c r="D104" s="170"/>
      <c r="E104" s="170"/>
      <c r="F104" s="184" t="s">
        <v>351</v>
      </c>
      <c r="G104" s="178" t="s">
        <v>43</v>
      </c>
      <c r="H104" s="179"/>
      <c r="I104" s="179"/>
      <c r="J104" s="40"/>
      <c r="K104" s="40"/>
      <c r="L104" s="40"/>
      <c r="M104" s="40"/>
      <c r="N104" s="40"/>
      <c r="O104" s="40"/>
      <c r="P104" s="40"/>
      <c r="Q104" s="104"/>
      <c r="R104" s="116"/>
      <c r="S104" s="280"/>
      <c r="T104" s="280"/>
      <c r="U104" s="280"/>
      <c r="V104" s="280"/>
      <c r="W104" s="116"/>
      <c r="X104" s="40"/>
    </row>
    <row r="105" spans="1:24" ht="15" thickBot="1">
      <c r="A105" s="40"/>
      <c r="B105" s="170"/>
      <c r="C105" s="170"/>
      <c r="D105" s="170"/>
      <c r="E105" s="170"/>
      <c r="F105" s="71"/>
      <c r="G105" s="178" t="s">
        <v>356</v>
      </c>
      <c r="H105" s="179"/>
      <c r="I105" s="179"/>
      <c r="J105" s="40"/>
      <c r="K105" s="40"/>
      <c r="L105" s="40"/>
      <c r="M105" s="40"/>
      <c r="N105" s="40"/>
      <c r="O105" s="40"/>
      <c r="P105" s="40"/>
      <c r="Q105" s="104"/>
      <c r="R105" s="116"/>
      <c r="S105" s="280"/>
      <c r="T105" s="280"/>
      <c r="U105" s="280"/>
      <c r="V105" s="280"/>
      <c r="W105" s="116"/>
      <c r="X105" s="40"/>
    </row>
    <row r="106" spans="1:24">
      <c r="A106" s="40"/>
      <c r="B106" s="170"/>
      <c r="C106" s="170"/>
      <c r="D106" s="170"/>
      <c r="E106" s="171" t="s">
        <v>14</v>
      </c>
      <c r="F106" s="172" t="s">
        <v>15</v>
      </c>
      <c r="G106" s="171" t="s">
        <v>14</v>
      </c>
      <c r="H106" s="298" t="s">
        <v>15</v>
      </c>
      <c r="I106" s="299"/>
      <c r="J106" s="40"/>
      <c r="K106" s="40"/>
      <c r="L106" s="40"/>
      <c r="M106" s="40"/>
      <c r="N106" s="40"/>
      <c r="O106" s="40"/>
      <c r="P106" s="40"/>
      <c r="Q106" s="104"/>
      <c r="R106" s="116"/>
      <c r="S106" s="116"/>
      <c r="T106" s="116"/>
      <c r="U106" s="116"/>
      <c r="V106" s="116"/>
      <c r="W106" s="116"/>
      <c r="X106" s="40"/>
    </row>
    <row r="107" spans="1:24">
      <c r="A107" s="40"/>
      <c r="B107" s="37"/>
      <c r="C107" s="37"/>
      <c r="D107" s="37"/>
      <c r="E107" s="54"/>
      <c r="F107" s="28"/>
      <c r="G107" s="28"/>
      <c r="H107" s="28"/>
      <c r="I107" s="28"/>
      <c r="J107" s="40"/>
      <c r="K107" s="40"/>
      <c r="L107" s="40"/>
      <c r="M107" s="40"/>
      <c r="N107" s="40"/>
      <c r="O107" s="40"/>
      <c r="P107" s="40"/>
      <c r="Q107" s="104"/>
      <c r="R107" s="40"/>
      <c r="S107" s="40"/>
      <c r="T107" s="40"/>
      <c r="U107" s="40"/>
      <c r="V107" s="40"/>
      <c r="W107" s="40"/>
      <c r="X107" s="40"/>
    </row>
    <row r="108" spans="1:24">
      <c r="A108" s="40"/>
      <c r="B108" s="37"/>
      <c r="C108" s="37"/>
      <c r="D108" s="37"/>
      <c r="E108" s="54"/>
      <c r="F108" s="28"/>
      <c r="G108" s="28"/>
      <c r="H108" s="28"/>
      <c r="I108" s="28"/>
      <c r="J108" s="40"/>
      <c r="K108" s="40"/>
      <c r="L108" s="40"/>
      <c r="M108" s="40"/>
      <c r="N108" s="40"/>
      <c r="O108" s="40"/>
      <c r="P108" s="40"/>
      <c r="Q108" s="104"/>
      <c r="R108" s="40"/>
      <c r="S108" s="40"/>
      <c r="T108" s="40"/>
      <c r="U108" s="40"/>
      <c r="V108" s="40"/>
      <c r="W108" s="40"/>
      <c r="X108" s="40"/>
    </row>
    <row r="109" spans="1:24">
      <c r="A109" s="40"/>
      <c r="B109" s="37"/>
      <c r="C109" s="37"/>
      <c r="D109" s="37"/>
      <c r="E109" s="54"/>
      <c r="F109" s="28"/>
      <c r="G109" s="28"/>
      <c r="H109" s="28"/>
      <c r="I109" s="28"/>
      <c r="J109" s="40"/>
      <c r="K109" s="107">
        <f>SUM(K55+K66+K77+K88+K99)</f>
        <v>0</v>
      </c>
      <c r="L109" s="107" t="s">
        <v>28</v>
      </c>
      <c r="M109" s="107">
        <f>SUM(M55+M66+M77+M88+M99)</f>
        <v>0</v>
      </c>
      <c r="N109" s="107" t="s">
        <v>28</v>
      </c>
      <c r="O109" s="107">
        <f>SUM(O55+O66+O77+O88+O99)</f>
        <v>0</v>
      </c>
      <c r="P109" s="205">
        <f>IF(SUM(P55:P108)=0,0,SUM(P55:P108))</f>
        <v>0</v>
      </c>
      <c r="Q109" s="104"/>
      <c r="R109" s="40"/>
      <c r="S109" s="40"/>
      <c r="T109" s="40"/>
      <c r="U109" s="40"/>
      <c r="V109" s="40"/>
      <c r="W109" s="40"/>
      <c r="X109" s="40"/>
    </row>
    <row r="110" spans="1:24">
      <c r="A110" s="40"/>
      <c r="B110" s="37"/>
      <c r="C110" s="37"/>
      <c r="D110" s="37"/>
      <c r="E110" s="54"/>
      <c r="F110" s="28"/>
      <c r="G110" s="28"/>
      <c r="H110" s="28"/>
      <c r="I110" s="28"/>
      <c r="J110" s="104"/>
      <c r="K110" s="104"/>
      <c r="L110" s="104"/>
      <c r="M110" s="104"/>
      <c r="N110" s="104"/>
      <c r="O110" s="104">
        <f>SUM(K109:O109)*3.667</f>
        <v>0</v>
      </c>
      <c r="P110" s="104"/>
      <c r="Q110" s="104"/>
      <c r="R110" s="40"/>
      <c r="S110" s="40"/>
      <c r="T110" s="40"/>
      <c r="U110" s="40"/>
      <c r="V110" s="40"/>
      <c r="W110" s="40"/>
      <c r="X110" s="40"/>
    </row>
    <row r="111" spans="1:24" hidden="1">
      <c r="A111" s="40"/>
      <c r="B111" s="37"/>
      <c r="C111" s="37"/>
      <c r="D111" s="37"/>
      <c r="E111" s="54"/>
      <c r="F111" s="28"/>
      <c r="G111" s="28"/>
      <c r="H111" s="28"/>
      <c r="I111" s="28"/>
      <c r="J111" s="104"/>
      <c r="K111" s="104"/>
      <c r="L111" s="104"/>
      <c r="M111" s="104"/>
      <c r="N111" s="104"/>
      <c r="O111" s="104"/>
      <c r="P111" s="104"/>
      <c r="Q111" s="104"/>
      <c r="R111" s="40"/>
      <c r="S111" s="40"/>
      <c r="T111" s="40"/>
      <c r="U111" s="40"/>
      <c r="V111" s="40"/>
      <c r="W111" s="40"/>
      <c r="X111" s="40"/>
    </row>
    <row r="112" spans="1:24" hidden="1">
      <c r="A112" s="40"/>
      <c r="B112" s="37"/>
      <c r="C112" s="37"/>
      <c r="D112" s="37"/>
      <c r="E112" s="54"/>
      <c r="F112" s="28"/>
      <c r="G112" s="28"/>
      <c r="H112" s="28"/>
      <c r="I112" s="28"/>
      <c r="J112" s="28"/>
      <c r="K112" s="104" t="s">
        <v>405</v>
      </c>
      <c r="L112" s="104"/>
      <c r="M112" s="104"/>
      <c r="N112" s="104"/>
      <c r="O112" s="104"/>
      <c r="P112" s="104">
        <f>IF(P46=0,0,((-O46)+(-M109))/(P46+P109)*(1-Hiili_data!B5)*3.6667)</f>
        <v>0</v>
      </c>
      <c r="Q112" s="40"/>
      <c r="R112" s="40"/>
      <c r="S112" s="40"/>
      <c r="T112" s="40"/>
      <c r="U112" s="40"/>
      <c r="V112" s="40"/>
      <c r="W112" s="40"/>
      <c r="X112" s="40"/>
    </row>
    <row r="113" spans="1:24">
      <c r="A113" s="40"/>
      <c r="B113" s="37"/>
      <c r="C113" s="37"/>
      <c r="D113" s="37"/>
      <c r="E113" s="54"/>
      <c r="F113" s="28"/>
      <c r="G113" s="28"/>
      <c r="H113" s="28"/>
      <c r="I113" s="28"/>
      <c r="J113" s="28"/>
      <c r="K113" s="104"/>
      <c r="L113" s="104"/>
      <c r="M113" s="104"/>
      <c r="N113" s="104"/>
      <c r="O113" s="104"/>
      <c r="P113" s="104" t="s">
        <v>412</v>
      </c>
      <c r="Q113" s="104"/>
      <c r="R113" s="40"/>
      <c r="S113" s="40"/>
      <c r="T113" s="40"/>
      <c r="U113" s="40"/>
      <c r="V113" s="40"/>
      <c r="W113" s="40"/>
      <c r="X113" s="40"/>
    </row>
    <row r="114" spans="1:24" ht="23.5">
      <c r="A114" s="40"/>
      <c r="B114" s="15" t="s">
        <v>481</v>
      </c>
      <c r="C114" s="37"/>
      <c r="D114" s="37"/>
      <c r="E114" s="12"/>
      <c r="F114" s="12"/>
      <c r="G114" s="12"/>
      <c r="H114" s="29"/>
      <c r="I114" s="29"/>
      <c r="J114" s="29"/>
      <c r="K114" s="29"/>
      <c r="L114" s="29"/>
      <c r="M114" s="31"/>
      <c r="N114" s="40"/>
      <c r="O114" s="40"/>
      <c r="P114" s="40"/>
      <c r="Q114" s="40"/>
      <c r="R114" s="12"/>
      <c r="S114" s="12"/>
      <c r="T114" s="12"/>
      <c r="U114" s="12"/>
      <c r="V114" s="12"/>
      <c r="W114" s="12"/>
      <c r="X114" s="40"/>
    </row>
    <row r="115" spans="1:24">
      <c r="A115" s="40"/>
      <c r="B115" s="13"/>
      <c r="C115" s="13"/>
      <c r="D115" s="13"/>
      <c r="E115" s="13"/>
      <c r="F115" s="13"/>
      <c r="G115" s="13"/>
      <c r="H115" s="13"/>
      <c r="I115" s="77"/>
      <c r="J115" s="77"/>
      <c r="K115" s="77"/>
      <c r="L115" s="77"/>
      <c r="M115" s="13"/>
      <c r="N115" s="40"/>
      <c r="O115" s="40"/>
      <c r="P115" s="40"/>
      <c r="Q115" s="40"/>
      <c r="R115" s="16"/>
      <c r="S115" s="16"/>
      <c r="T115" s="12"/>
      <c r="U115" s="12"/>
      <c r="V115" s="12"/>
      <c r="W115" s="12"/>
      <c r="X115" s="40"/>
    </row>
    <row r="116" spans="1:24">
      <c r="A116" s="40"/>
      <c r="B116" s="18"/>
      <c r="C116" s="18"/>
      <c r="D116" s="18"/>
      <c r="E116" s="18"/>
      <c r="F116" s="18"/>
      <c r="G116" s="18"/>
      <c r="H116" s="19"/>
      <c r="I116" s="19"/>
      <c r="J116" s="19"/>
      <c r="K116" s="19"/>
      <c r="L116" s="19"/>
      <c r="M116" s="17"/>
      <c r="N116" s="40"/>
      <c r="O116" s="40"/>
      <c r="P116" s="208"/>
      <c r="Q116" s="40"/>
      <c r="R116" s="25"/>
      <c r="S116" s="25"/>
      <c r="T116" s="25"/>
      <c r="U116" s="12"/>
      <c r="V116" s="12"/>
      <c r="W116" s="12"/>
      <c r="X116" s="40"/>
    </row>
    <row r="117" spans="1:24">
      <c r="A117" s="40"/>
      <c r="B117" s="40"/>
      <c r="C117" s="40"/>
      <c r="D117" s="40"/>
      <c r="E117" s="40"/>
      <c r="F117" s="40"/>
      <c r="G117" s="40"/>
      <c r="H117" s="40"/>
      <c r="I117" s="74"/>
      <c r="J117" s="74"/>
      <c r="K117" s="74"/>
      <c r="L117" s="74"/>
      <c r="M117" s="40"/>
      <c r="N117" s="40"/>
      <c r="O117" s="40"/>
      <c r="P117" s="40"/>
      <c r="Q117" s="40"/>
      <c r="R117" s="40"/>
      <c r="S117" s="40"/>
      <c r="T117" s="40"/>
      <c r="U117" s="40"/>
      <c r="V117" s="40"/>
      <c r="W117" s="40"/>
      <c r="X117" s="40"/>
    </row>
    <row r="118" spans="1:24">
      <c r="A118" s="40"/>
      <c r="B118" s="13" t="s">
        <v>26</v>
      </c>
      <c r="C118" s="27"/>
      <c r="D118" s="27"/>
      <c r="E118" s="40"/>
      <c r="F118" s="40"/>
      <c r="G118" s="40"/>
      <c r="H118" s="40"/>
      <c r="I118" s="40"/>
      <c r="J118" s="40"/>
      <c r="K118" s="40"/>
      <c r="L118" s="40"/>
      <c r="M118" s="40"/>
      <c r="N118" s="40"/>
      <c r="O118" s="40"/>
      <c r="P118" s="40"/>
      <c r="Q118" s="40"/>
      <c r="R118" s="40"/>
      <c r="S118" s="40"/>
      <c r="T118" s="40"/>
      <c r="U118" s="40"/>
      <c r="V118" s="40"/>
      <c r="W118" s="40"/>
      <c r="X118" s="40"/>
    </row>
    <row r="119" spans="1:24">
      <c r="A119" s="40"/>
      <c r="B119" s="17" t="s">
        <v>446</v>
      </c>
      <c r="C119" s="27"/>
      <c r="D119" s="27"/>
      <c r="E119" s="40"/>
      <c r="F119" s="40"/>
      <c r="G119" s="40"/>
      <c r="H119" s="40"/>
      <c r="I119" s="40"/>
      <c r="J119" s="40"/>
      <c r="K119" s="40"/>
      <c r="L119" s="40"/>
      <c r="M119" s="40"/>
      <c r="N119" s="40"/>
      <c r="O119" s="40"/>
      <c r="P119" s="40"/>
      <c r="Q119" s="40"/>
      <c r="R119" s="40"/>
      <c r="S119" s="40"/>
      <c r="T119" s="40"/>
      <c r="U119" s="40"/>
      <c r="V119" s="40"/>
      <c r="W119" s="40"/>
      <c r="X119" s="40"/>
    </row>
    <row r="120" spans="1:24">
      <c r="A120" s="40"/>
      <c r="B120" s="17" t="s">
        <v>357</v>
      </c>
      <c r="C120" s="27"/>
      <c r="D120" s="27"/>
      <c r="E120" s="29"/>
      <c r="F120" s="29"/>
      <c r="G120" s="29"/>
      <c r="H120" s="29"/>
      <c r="I120" s="29"/>
      <c r="J120" s="29"/>
      <c r="K120" s="29"/>
      <c r="L120" s="29"/>
      <c r="M120" s="29"/>
      <c r="N120" s="29"/>
      <c r="O120" s="29"/>
      <c r="P120" s="29"/>
      <c r="Q120" s="40"/>
      <c r="R120" s="40"/>
      <c r="S120" s="40"/>
      <c r="T120" s="40"/>
      <c r="U120" s="40"/>
      <c r="V120" s="40"/>
      <c r="W120" s="40"/>
      <c r="X120" s="40"/>
    </row>
    <row r="121" spans="1:24">
      <c r="A121" s="40"/>
      <c r="B121" s="40"/>
      <c r="C121" s="40"/>
      <c r="D121" s="40"/>
      <c r="E121" s="40"/>
      <c r="F121" s="40"/>
      <c r="G121" s="40"/>
      <c r="H121" s="40"/>
      <c r="I121" s="40"/>
      <c r="J121" s="40"/>
      <c r="K121" s="40"/>
      <c r="L121" s="40"/>
      <c r="M121" s="40"/>
      <c r="N121" s="40"/>
      <c r="O121" s="40"/>
      <c r="P121" s="40"/>
      <c r="Q121" s="40"/>
      <c r="R121" s="40"/>
      <c r="S121" s="40"/>
      <c r="T121" s="40"/>
      <c r="U121" s="40"/>
      <c r="V121" s="40"/>
      <c r="W121" s="40"/>
      <c r="X121" s="40"/>
    </row>
    <row r="122" spans="1:24">
      <c r="A122" s="40"/>
      <c r="B122" s="40"/>
      <c r="C122" s="40"/>
      <c r="D122" s="40"/>
      <c r="E122" s="40"/>
      <c r="F122" s="40"/>
      <c r="G122" s="40"/>
      <c r="H122" s="40"/>
      <c r="I122" s="40"/>
      <c r="J122" s="40"/>
      <c r="K122" s="40"/>
      <c r="L122" s="40"/>
      <c r="M122" s="40"/>
      <c r="N122" s="40"/>
      <c r="O122" s="40"/>
      <c r="P122" s="40"/>
      <c r="Q122" s="40"/>
      <c r="R122" s="40"/>
      <c r="S122" s="40"/>
      <c r="T122" s="40"/>
      <c r="U122" s="40"/>
      <c r="V122" s="40"/>
      <c r="W122" s="40"/>
      <c r="X122" s="40"/>
    </row>
  </sheetData>
  <sheetProtection algorithmName="SHA-512" hashValue="SvkWDt5kQ8TmCetEvRRuIIonQlk0PcDq71UB60FMCoENYu8xUHjmvlBwAUSQcjSD01xjNX97ANCwOgHXz3HoTg==" saltValue="z7k5oOAYXdjM+Z06MY7vQw==" spinCount="100000" sheet="1" formatCells="0" selectLockedCells="1" autoFilter="0"/>
  <mergeCells count="27">
    <mergeCell ref="C9:D9"/>
    <mergeCell ref="C5:D5"/>
    <mergeCell ref="C11:D11"/>
    <mergeCell ref="S30:V31"/>
    <mergeCell ref="B14:I14"/>
    <mergeCell ref="H22:I22"/>
    <mergeCell ref="H27:I27"/>
    <mergeCell ref="H33:I33"/>
    <mergeCell ref="S17:V18"/>
    <mergeCell ref="S32:W33"/>
    <mergeCell ref="H95:I95"/>
    <mergeCell ref="H84:I84"/>
    <mergeCell ref="H73:I73"/>
    <mergeCell ref="S82:V83"/>
    <mergeCell ref="S95:V97"/>
    <mergeCell ref="S92:U94"/>
    <mergeCell ref="S89:U90"/>
    <mergeCell ref="S87:U88"/>
    <mergeCell ref="H106:I106"/>
    <mergeCell ref="S34:V35"/>
    <mergeCell ref="S77:V78"/>
    <mergeCell ref="H43:I43"/>
    <mergeCell ref="B49:I49"/>
    <mergeCell ref="H62:I62"/>
    <mergeCell ref="H38:I38"/>
    <mergeCell ref="S38:V44"/>
    <mergeCell ref="S98:V105"/>
  </mergeCells>
  <conditionalFormatting sqref="G12">
    <cfRule type="cellIs" dxfId="1" priority="2" operator="greaterThan">
      <formula>5</formula>
    </cfRule>
  </conditionalFormatting>
  <conditionalFormatting sqref="C11">
    <cfRule type="cellIs" dxfId="0" priority="1" operator="greaterThan">
      <formula>5</formula>
    </cfRule>
  </conditionalFormatting>
  <hyperlinks>
    <hyperlink ref="S23" r:id="rId1" xr:uid="{865EC8FD-5AC7-4B08-9AC3-2454039589DF}"/>
  </hyperlinks>
  <pageMargins left="0.7" right="0.7" top="0.75" bottom="0.75" header="0.3" footer="0.3"/>
  <pageSetup paperSize="9" orientation="portrait"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71B33F7A-BF84-40E2-A5AA-B9B9EA83BE51}">
          <x14:formula1>
            <xm:f>Maankäyttö_data!$A$32:$A$33</xm:f>
          </x14:formula1>
          <xm:sqref>H38 F32 H22 F21 F26 H27 F37 H33 F42 H43 H62 F57 H84 F79 H73 F68 F101 F90 H106 H95 F62 F73 F84 F95 F106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EDC56B-F9C6-414C-B1E2-69D53EA58986}">
  <sheetPr codeName="Taul3">
    <tabColor theme="7" tint="0.79998168889431442"/>
  </sheetPr>
  <dimension ref="A1:S31"/>
  <sheetViews>
    <sheetView topLeftCell="A11" zoomScale="110" zoomScaleNormal="110" workbookViewId="0">
      <selection activeCell="F5" sqref="F5"/>
    </sheetView>
  </sheetViews>
  <sheetFormatPr defaultColWidth="8.81640625" defaultRowHeight="14.5"/>
  <cols>
    <col min="1" max="1" width="2.453125" style="221" customWidth="1"/>
    <col min="2" max="2" width="28" style="221" customWidth="1"/>
    <col min="3" max="3" width="2.453125" style="221" customWidth="1"/>
    <col min="4" max="4" width="11.54296875" style="221" customWidth="1"/>
    <col min="5" max="5" width="4.6328125" style="221" customWidth="1"/>
    <col min="6" max="6" width="15.54296875" style="221" customWidth="1"/>
    <col min="7" max="7" width="9.36328125" style="221" customWidth="1"/>
    <col min="8" max="8" width="2" style="221" customWidth="1"/>
    <col min="9" max="9" width="4.1796875" style="221" customWidth="1"/>
    <col min="10" max="10" width="3.54296875" style="221" customWidth="1"/>
    <col min="11" max="11" width="2.54296875" style="221" customWidth="1"/>
    <col min="12" max="12" width="8.81640625" style="221"/>
    <col min="13" max="13" width="8.81640625" style="222"/>
    <col min="14" max="15" width="9.81640625" style="222" bestFit="1" customWidth="1"/>
    <col min="16" max="16384" width="8.81640625" style="222"/>
  </cols>
  <sheetData>
    <row r="1" spans="1:19" ht="8.5" customHeight="1">
      <c r="A1" s="220"/>
      <c r="B1" s="220"/>
      <c r="C1" s="220"/>
      <c r="D1" s="220"/>
      <c r="E1" s="220"/>
      <c r="F1" s="220"/>
      <c r="G1" s="220"/>
      <c r="H1" s="220"/>
      <c r="I1" s="220"/>
      <c r="J1" s="220"/>
      <c r="K1" s="220"/>
    </row>
    <row r="2" spans="1:19" ht="21.65" customHeight="1">
      <c r="A2" s="220"/>
      <c r="B2" s="223" t="s">
        <v>27</v>
      </c>
      <c r="C2" s="223"/>
      <c r="D2" s="223"/>
      <c r="E2" s="223"/>
      <c r="F2" s="220"/>
      <c r="G2" s="220"/>
      <c r="H2" s="220"/>
      <c r="I2" s="220"/>
      <c r="J2" s="220"/>
      <c r="K2" s="220"/>
    </row>
    <row r="3" spans="1:19" ht="26.5" customHeight="1">
      <c r="A3" s="220"/>
      <c r="B3" s="220"/>
      <c r="C3" s="220"/>
      <c r="D3" s="313" t="s">
        <v>365</v>
      </c>
      <c r="E3" s="314"/>
      <c r="F3" s="319" t="s">
        <v>408</v>
      </c>
      <c r="G3" s="320"/>
      <c r="H3" s="220"/>
      <c r="I3" s="220"/>
      <c r="J3" s="220"/>
      <c r="K3" s="220"/>
    </row>
    <row r="4" spans="1:19" ht="7" customHeight="1">
      <c r="A4" s="220"/>
      <c r="B4" s="224"/>
      <c r="C4" s="224"/>
      <c r="D4" s="224"/>
      <c r="E4" s="224"/>
      <c r="F4" s="220"/>
      <c r="G4" s="220"/>
      <c r="H4" s="220"/>
      <c r="I4" s="220"/>
      <c r="J4" s="220"/>
      <c r="K4" s="220"/>
    </row>
    <row r="5" spans="1:19" ht="16.5">
      <c r="A5" s="220"/>
      <c r="B5" s="225" t="s">
        <v>57</v>
      </c>
      <c r="C5" s="225"/>
      <c r="D5" s="226">
        <f>SUM('3. Tarkennukset aluevaraukset'!P11,'3. Tarkennukset aluevaraukset'!P14,'3. Tarkennukset aluevaraukset'!P22,'3. Tarkennukset aluevaraukset'!N25,'3. Tarkennukset aluevaraukset'!P34,'3. Tarkennukset aluevaraukset'!N57)</f>
        <v>0</v>
      </c>
      <c r="E5" s="227" t="s">
        <v>13</v>
      </c>
      <c r="F5" s="226">
        <f>D5*'4. Rakentamisen alle jäävät'!P112</f>
        <v>0</v>
      </c>
      <c r="G5" s="227" t="s">
        <v>29</v>
      </c>
      <c r="H5" s="226"/>
      <c r="I5" s="226"/>
      <c r="J5" s="220"/>
      <c r="K5" s="220"/>
    </row>
    <row r="6" spans="1:19" ht="7" customHeight="1">
      <c r="A6" s="220"/>
      <c r="B6" s="224"/>
      <c r="C6" s="224"/>
      <c r="D6" s="228"/>
      <c r="E6" s="228"/>
      <c r="F6" s="227"/>
      <c r="G6" s="227"/>
      <c r="H6" s="220"/>
      <c r="I6" s="220"/>
      <c r="J6" s="220"/>
      <c r="K6" s="220"/>
    </row>
    <row r="7" spans="1:19" ht="19.5" customHeight="1">
      <c r="A7" s="220"/>
      <c r="B7" s="228" t="s">
        <v>415</v>
      </c>
      <c r="C7" s="228"/>
      <c r="D7" s="226">
        <f>SUM('3. Tarkennukset aluevaraukset'!R11+'3. Tarkennukset aluevaraukset'!R14+'3. Tarkennukset aluevaraukset'!R22+'3. Tarkennukset aluevaraukset'!R34)</f>
        <v>0</v>
      </c>
      <c r="E7" s="227" t="s">
        <v>13</v>
      </c>
      <c r="F7" s="226">
        <f>SUM('3. Tarkennukset aluevaraukset'!T11,'3. Tarkennukset aluevaraukset'!U11,'3. Tarkennukset aluevaraukset'!T14,'3. Tarkennukset aluevaraukset'!U14,'3. Tarkennukset aluevaraukset'!T22,'3. Tarkennukset aluevaraukset'!U22,'3. Tarkennukset aluevaraukset'!T34,'3. Tarkennukset aluevaraukset'!U34)*3.6667</f>
        <v>0</v>
      </c>
      <c r="G7" s="227" t="s">
        <v>29</v>
      </c>
      <c r="H7" s="229"/>
      <c r="I7" s="226"/>
      <c r="J7" s="220"/>
      <c r="K7" s="220"/>
      <c r="N7" s="230"/>
      <c r="S7" s="231"/>
    </row>
    <row r="8" spans="1:19" ht="7" customHeight="1">
      <c r="A8" s="220"/>
      <c r="B8" s="224"/>
      <c r="C8" s="224"/>
      <c r="D8" s="228"/>
      <c r="E8" s="228"/>
      <c r="F8" s="227"/>
      <c r="G8" s="227"/>
      <c r="H8" s="220"/>
      <c r="I8" s="220"/>
      <c r="J8" s="220"/>
      <c r="K8" s="220"/>
    </row>
    <row r="9" spans="1:19" ht="16.5">
      <c r="A9" s="220"/>
      <c r="B9" s="228" t="s">
        <v>228</v>
      </c>
      <c r="C9" s="228"/>
      <c r="D9" s="226">
        <f>'3. Tarkennukset aluevaraukset'!N42+'3. Tarkennukset aluevaraukset'!N45</f>
        <v>0</v>
      </c>
      <c r="E9" s="227" t="s">
        <v>13</v>
      </c>
      <c r="F9" s="226">
        <f>SUM('3. Tarkennukset aluevaraukset'!T42,'3. Tarkennukset aluevaraukset'!U42)*3.6666</f>
        <v>0</v>
      </c>
      <c r="G9" s="227" t="s">
        <v>29</v>
      </c>
      <c r="H9" s="229"/>
      <c r="I9" s="226"/>
      <c r="J9" s="220"/>
      <c r="K9" s="220"/>
      <c r="S9" s="231"/>
    </row>
    <row r="10" spans="1:19" ht="7" customHeight="1">
      <c r="A10" s="220"/>
      <c r="B10" s="224"/>
      <c r="C10" s="224"/>
      <c r="D10" s="228"/>
      <c r="E10" s="228"/>
      <c r="F10" s="227"/>
      <c r="G10" s="227"/>
      <c r="H10" s="220"/>
      <c r="I10" s="220"/>
      <c r="J10" s="220"/>
      <c r="K10" s="220"/>
    </row>
    <row r="11" spans="1:19" ht="16.5">
      <c r="A11" s="220"/>
      <c r="B11" s="225" t="s">
        <v>377</v>
      </c>
      <c r="C11" s="224"/>
      <c r="D11" s="226">
        <f>-SUM('4. Rakentamisen alle jäävät'!D19,'4. Rakentamisen alle jäävät'!D24,'4. Rakentamisen alle jäävät'!D30,'4. Rakentamisen alle jäävät'!D35,'4. Rakentamisen alle jäävät'!D40)</f>
        <v>0</v>
      </c>
      <c r="E11" s="227" t="s">
        <v>13</v>
      </c>
      <c r="F11" s="226">
        <f>SUM('4. Rakentamisen alle jäävät'!K20:O43)*3.666</f>
        <v>0</v>
      </c>
      <c r="G11" s="227" t="s">
        <v>29</v>
      </c>
      <c r="H11" s="229"/>
      <c r="I11" s="226"/>
      <c r="J11" s="220"/>
      <c r="K11" s="220"/>
      <c r="N11" s="232"/>
    </row>
    <row r="12" spans="1:19" ht="7" customHeight="1">
      <c r="A12" s="220"/>
      <c r="B12" s="224"/>
      <c r="C12" s="224"/>
      <c r="D12" s="228"/>
      <c r="E12" s="228"/>
      <c r="F12" s="227"/>
      <c r="G12" s="227"/>
      <c r="H12" s="220"/>
      <c r="I12" s="220"/>
      <c r="J12" s="220"/>
      <c r="K12" s="220"/>
    </row>
    <row r="13" spans="1:19" ht="34.5" customHeight="1">
      <c r="A13" s="220"/>
      <c r="B13" s="225" t="s">
        <v>406</v>
      </c>
      <c r="C13" s="225"/>
      <c r="D13" s="226">
        <f>-SUM('4. Rakentamisen alle jäävät'!D99,'4. Rakentamisen alle jäävät'!D88,'4. Rakentamisen alle jäävät'!D77,'4. Rakentamisen alle jäävät'!D66,'4. Rakentamisen alle jäävät'!D55)</f>
        <v>0</v>
      </c>
      <c r="E13" s="227" t="s">
        <v>13</v>
      </c>
      <c r="F13" s="226">
        <f>SUM('4. Rakentamisen alle jäävät'!K55:O106)*3.666 +(VLOOKUP('3. Tarkennukset aluevaraukset'!B2,Metsä_data!A5:AK28,7,FALSE)*$D$13*3.667)</f>
        <v>0</v>
      </c>
      <c r="G13" s="227" t="s">
        <v>29</v>
      </c>
      <c r="H13" s="229"/>
      <c r="I13" s="226"/>
      <c r="J13" s="220"/>
      <c r="K13" s="220"/>
      <c r="N13" s="232"/>
    </row>
    <row r="14" spans="1:19">
      <c r="A14" s="220"/>
      <c r="B14" s="233"/>
      <c r="C14" s="233"/>
      <c r="D14" s="233"/>
      <c r="E14" s="233"/>
      <c r="F14" s="220"/>
      <c r="G14" s="220"/>
      <c r="H14" s="220"/>
      <c r="I14" s="220"/>
      <c r="J14" s="220"/>
      <c r="K14" s="220"/>
    </row>
    <row r="15" spans="1:19" ht="38">
      <c r="A15" s="220"/>
      <c r="B15" s="234" t="s">
        <v>30</v>
      </c>
      <c r="C15" s="234"/>
      <c r="D15" s="234"/>
      <c r="E15" s="235"/>
      <c r="F15" s="236">
        <f>F5+F7+F9+F11+F13</f>
        <v>0</v>
      </c>
      <c r="G15" s="235" t="s">
        <v>31</v>
      </c>
      <c r="H15" s="235"/>
      <c r="I15" s="236"/>
      <c r="J15" s="235"/>
      <c r="K15" s="237"/>
    </row>
    <row r="16" spans="1:19" ht="11" customHeight="1">
      <c r="A16" s="220"/>
      <c r="B16" s="233"/>
      <c r="C16" s="233"/>
      <c r="D16" s="233"/>
      <c r="E16" s="233"/>
      <c r="F16" s="220"/>
      <c r="G16" s="220"/>
      <c r="H16" s="220"/>
      <c r="I16" s="220"/>
      <c r="J16" s="220"/>
      <c r="K16" s="220"/>
    </row>
    <row r="17" spans="1:16" ht="12" customHeight="1">
      <c r="A17" s="220"/>
      <c r="B17" s="233"/>
      <c r="C17" s="233"/>
      <c r="D17" s="233"/>
      <c r="E17" s="233"/>
      <c r="F17" s="220"/>
      <c r="G17" s="220"/>
      <c r="H17" s="220"/>
      <c r="I17" s="220"/>
      <c r="J17" s="220"/>
      <c r="K17" s="220"/>
    </row>
    <row r="18" spans="1:16">
      <c r="A18" s="220"/>
      <c r="B18" s="238"/>
      <c r="C18" s="239"/>
      <c r="D18" s="240"/>
      <c r="E18" s="240"/>
      <c r="F18" s="240"/>
      <c r="G18" s="240"/>
      <c r="H18" s="240"/>
      <c r="I18" s="240"/>
      <c r="J18" s="241"/>
      <c r="K18" s="220"/>
    </row>
    <row r="19" spans="1:16">
      <c r="A19" s="220"/>
      <c r="B19" s="321" t="s">
        <v>414</v>
      </c>
      <c r="C19" s="322"/>
      <c r="D19" s="322"/>
      <c r="E19" s="322"/>
      <c r="F19" s="322"/>
      <c r="G19" s="322"/>
      <c r="H19" s="322"/>
      <c r="I19" s="322"/>
      <c r="J19" s="323"/>
      <c r="K19" s="220"/>
    </row>
    <row r="20" spans="1:16" ht="7.5" customHeight="1">
      <c r="A20" s="220"/>
      <c r="B20" s="242"/>
      <c r="C20" s="243"/>
      <c r="D20" s="244"/>
      <c r="E20" s="244"/>
      <c r="F20" s="244"/>
      <c r="G20" s="244"/>
      <c r="H20" s="244"/>
      <c r="I20" s="244"/>
      <c r="J20" s="245"/>
      <c r="K20" s="220"/>
    </row>
    <row r="21" spans="1:16" ht="44.5">
      <c r="A21" s="220"/>
      <c r="B21" s="242" t="s">
        <v>413</v>
      </c>
      <c r="C21" s="243"/>
      <c r="D21" s="244">
        <f>F15/20</f>
        <v>0</v>
      </c>
      <c r="E21" s="244" t="s">
        <v>471</v>
      </c>
      <c r="F21" s="244"/>
      <c r="G21" s="244"/>
      <c r="H21" s="244"/>
      <c r="I21" s="244"/>
      <c r="J21" s="245"/>
      <c r="K21" s="220"/>
    </row>
    <row r="22" spans="1:16" ht="40.5" customHeight="1">
      <c r="A22" s="220"/>
      <c r="B22" s="242" t="s">
        <v>479</v>
      </c>
      <c r="C22" s="243"/>
      <c r="D22" s="244">
        <f>VLOOKUP('3. Tarkennukset aluevaraukset'!B2,Metsä_data!A5:AK28,5,FALSE)*1000</f>
        <v>153500</v>
      </c>
      <c r="E22" s="220" t="s">
        <v>478</v>
      </c>
      <c r="F22" s="244"/>
      <c r="G22" s="244"/>
      <c r="H22" s="244"/>
      <c r="I22" s="244"/>
      <c r="J22" s="245"/>
      <c r="K22" s="220"/>
    </row>
    <row r="23" spans="1:16" ht="96.5" customHeight="1">
      <c r="A23" s="220"/>
      <c r="B23" s="242" t="s">
        <v>477</v>
      </c>
      <c r="C23" s="243"/>
      <c r="D23" s="244">
        <f>VLOOKUP('3. Tarkennukset aluevaraukset'!B2,Metsä_data!A5:AK28,6,FALSE)*3.6667</f>
        <v>30700.279090909095</v>
      </c>
      <c r="E23" s="220" t="s">
        <v>470</v>
      </c>
      <c r="F23" s="229"/>
      <c r="G23" s="229"/>
      <c r="H23" s="229"/>
      <c r="I23" s="317"/>
      <c r="J23" s="318"/>
      <c r="K23" s="220"/>
      <c r="M23" s="279"/>
      <c r="N23" s="230"/>
      <c r="O23" s="230"/>
    </row>
    <row r="24" spans="1:16" ht="56" customHeight="1">
      <c r="A24" s="220"/>
      <c r="B24" s="242" t="s">
        <v>472</v>
      </c>
      <c r="C24" s="243"/>
      <c r="D24" s="246" t="str">
        <f>_xlfn.CONCAT(ROUND((-D21/D23)*100,0))</f>
        <v>0</v>
      </c>
      <c r="E24" s="220" t="s">
        <v>474</v>
      </c>
      <c r="F24" s="229"/>
      <c r="G24" s="229"/>
      <c r="H24" s="229"/>
      <c r="I24" s="247"/>
      <c r="J24" s="248"/>
      <c r="K24" s="220"/>
      <c r="N24" s="230"/>
      <c r="O24" s="230"/>
    </row>
    <row r="25" spans="1:16" ht="58" customHeight="1">
      <c r="A25" s="220"/>
      <c r="B25" s="242" t="s">
        <v>475</v>
      </c>
      <c r="C25" s="243"/>
      <c r="D25" s="249">
        <f>-D13/(VLOOKUP('3. Tarkennukset aluevaraukset'!$B$2,Metsä_data!A5:AK28,3,FALSE))</f>
        <v>0</v>
      </c>
      <c r="E25" s="220"/>
      <c r="F25" s="229"/>
      <c r="G25" s="229"/>
      <c r="H25" s="229"/>
      <c r="I25" s="247"/>
      <c r="J25" s="248"/>
      <c r="K25" s="220"/>
      <c r="N25" s="230"/>
      <c r="O25" s="230"/>
    </row>
    <row r="26" spans="1:16" ht="89" customHeight="1">
      <c r="A26" s="220"/>
      <c r="B26" s="242" t="s">
        <v>473</v>
      </c>
      <c r="C26" s="243"/>
      <c r="D26" s="244">
        <f>VLOOKUP('3. Tarkennukset aluevaraukset'!B2,Metsä_data!A5:AK28,7,FALSE)*3.6667*-$D$13</f>
        <v>0</v>
      </c>
      <c r="E26" s="244" t="s">
        <v>470</v>
      </c>
      <c r="F26" s="244"/>
      <c r="G26" s="244"/>
      <c r="H26" s="244"/>
      <c r="I26" s="244"/>
      <c r="J26" s="245"/>
      <c r="K26" s="220"/>
      <c r="P26" s="250"/>
    </row>
    <row r="27" spans="1:16" ht="25" customHeight="1">
      <c r="A27" s="220"/>
      <c r="B27" s="324" t="s">
        <v>480</v>
      </c>
      <c r="C27" s="325"/>
      <c r="D27" s="325"/>
      <c r="E27" s="325"/>
      <c r="F27" s="325"/>
      <c r="G27" s="325"/>
      <c r="H27" s="325"/>
      <c r="I27" s="325"/>
      <c r="J27" s="245"/>
      <c r="K27" s="220"/>
      <c r="P27" s="250"/>
    </row>
    <row r="28" spans="1:16" ht="8.5" customHeight="1">
      <c r="A28" s="220"/>
      <c r="B28" s="251"/>
      <c r="C28" s="252"/>
      <c r="D28" s="252"/>
      <c r="E28" s="252"/>
      <c r="F28" s="253"/>
      <c r="G28" s="254"/>
      <c r="H28" s="254"/>
      <c r="I28" s="315"/>
      <c r="J28" s="316"/>
      <c r="K28" s="220"/>
    </row>
    <row r="29" spans="1:16" ht="5.5" customHeight="1">
      <c r="A29" s="220"/>
      <c r="B29" s="224"/>
      <c r="C29" s="224"/>
      <c r="D29" s="224"/>
      <c r="E29" s="224"/>
      <c r="F29" s="220"/>
      <c r="G29" s="220"/>
      <c r="H29" s="220"/>
      <c r="I29" s="220"/>
      <c r="J29" s="220"/>
      <c r="K29" s="220"/>
    </row>
    <row r="30" spans="1:16">
      <c r="F30" s="255"/>
    </row>
    <row r="31" spans="1:16">
      <c r="F31" s="256"/>
    </row>
  </sheetData>
  <sheetProtection algorithmName="SHA-512" hashValue="vn3MC5xZOnQBkxEo93PgcAJPenztyfsXSS3Tt+qSWkjdiyZIgZqK0CZabCBMOSEavyHjO4TkiocOSjsrAyzwPA==" saltValue="OBHbXQffq9erk0UJFm00Mw==" spinCount="100000" sheet="1" selectLockedCells="1"/>
  <mergeCells count="6">
    <mergeCell ref="D3:E3"/>
    <mergeCell ref="I28:J28"/>
    <mergeCell ref="I23:J23"/>
    <mergeCell ref="F3:G3"/>
    <mergeCell ref="B19:J19"/>
    <mergeCell ref="B27:I27"/>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445E2A-173E-4CC8-8F8E-837B602443EF}">
  <sheetPr codeName="Taul4"/>
  <dimension ref="A2:P59"/>
  <sheetViews>
    <sheetView topLeftCell="A37" zoomScale="80" zoomScaleNormal="80" workbookViewId="0">
      <selection activeCell="D61" sqref="D61"/>
    </sheetView>
  </sheetViews>
  <sheetFormatPr defaultColWidth="8.81640625" defaultRowHeight="13"/>
  <cols>
    <col min="1" max="1" width="29.81640625" style="78" customWidth="1"/>
    <col min="2" max="2" width="17.08984375" style="78" customWidth="1"/>
    <col min="3" max="3" width="31.81640625" style="78" bestFit="1" customWidth="1"/>
    <col min="4" max="4" width="28.90625" style="78" bestFit="1" customWidth="1"/>
    <col min="5" max="5" width="29.81640625" style="78" bestFit="1" customWidth="1"/>
    <col min="6" max="6" width="18.36328125" style="78" customWidth="1"/>
    <col min="7" max="7" width="42.90625" style="194" bestFit="1" customWidth="1"/>
    <col min="8" max="8" width="30" style="78" bestFit="1" customWidth="1"/>
    <col min="9" max="9" width="45.6328125" style="78" bestFit="1" customWidth="1"/>
    <col min="10" max="10" width="18.90625" style="78" bestFit="1" customWidth="1"/>
    <col min="11" max="11" width="10.81640625" style="78" bestFit="1" customWidth="1"/>
    <col min="12" max="12" width="11.81640625" style="78" bestFit="1" customWidth="1"/>
    <col min="13" max="13" width="8.453125" style="78" bestFit="1" customWidth="1"/>
    <col min="14" max="14" width="25.81640625" style="78" bestFit="1" customWidth="1"/>
    <col min="15" max="15" width="29.1796875" style="78" bestFit="1" customWidth="1"/>
    <col min="16" max="16" width="16.1796875" style="78" bestFit="1" customWidth="1"/>
    <col min="17" max="16384" width="8.81640625" style="78"/>
  </cols>
  <sheetData>
    <row r="2" spans="1:16">
      <c r="F2" s="199"/>
    </row>
    <row r="3" spans="1:16" ht="18.5">
      <c r="A3" s="188" t="s">
        <v>399</v>
      </c>
      <c r="B3" s="87"/>
      <c r="C3" s="191"/>
      <c r="D3" s="81"/>
      <c r="E3" s="81"/>
      <c r="F3" s="87"/>
      <c r="G3" s="81"/>
      <c r="H3" s="81"/>
      <c r="I3" s="81"/>
      <c r="J3" s="81"/>
      <c r="K3" s="79"/>
      <c r="L3" s="79"/>
    </row>
    <row r="4" spans="1:16">
      <c r="A4" s="83"/>
      <c r="B4" s="83" t="s">
        <v>227</v>
      </c>
      <c r="C4" s="192" t="s">
        <v>393</v>
      </c>
      <c r="D4" s="81"/>
      <c r="E4" s="81"/>
      <c r="F4" s="83"/>
      <c r="G4" s="81"/>
      <c r="H4" s="81"/>
      <c r="I4" s="81"/>
      <c r="J4" s="81"/>
    </row>
    <row r="5" spans="1:16" ht="41" customHeight="1">
      <c r="A5" s="83" t="s">
        <v>57</v>
      </c>
      <c r="B5" s="206">
        <v>0.2</v>
      </c>
      <c r="C5" s="90" t="s">
        <v>407</v>
      </c>
      <c r="D5" s="81"/>
      <c r="E5" s="81"/>
      <c r="F5" s="91"/>
      <c r="G5" s="81"/>
      <c r="H5" s="81"/>
      <c r="I5" s="81"/>
      <c r="J5" s="81"/>
    </row>
    <row r="6" spans="1:16">
      <c r="F6" s="199"/>
    </row>
    <row r="7" spans="1:16" ht="18.5">
      <c r="A7" s="188" t="s">
        <v>368</v>
      </c>
      <c r="B7" s="81"/>
      <c r="C7" s="87"/>
      <c r="D7" s="87"/>
      <c r="E7" s="81"/>
      <c r="F7" s="87"/>
      <c r="G7" s="191"/>
      <c r="H7" s="81"/>
      <c r="I7" s="81"/>
      <c r="J7" s="87"/>
      <c r="K7" s="79"/>
      <c r="L7" s="79"/>
      <c r="M7" s="79"/>
      <c r="N7" s="79"/>
      <c r="O7" s="79"/>
      <c r="P7" s="79"/>
    </row>
    <row r="8" spans="1:16" ht="26">
      <c r="A8" s="83"/>
      <c r="B8" s="192" t="s">
        <v>390</v>
      </c>
      <c r="C8" s="192" t="s">
        <v>393</v>
      </c>
      <c r="D8" s="84" t="s">
        <v>380</v>
      </c>
      <c r="E8" s="192" t="s">
        <v>393</v>
      </c>
      <c r="F8" s="83" t="s">
        <v>227</v>
      </c>
      <c r="G8" s="192" t="s">
        <v>393</v>
      </c>
      <c r="H8" s="81"/>
      <c r="I8" s="81"/>
      <c r="J8" s="83"/>
    </row>
    <row r="9" spans="1:16" ht="39.5" customHeight="1">
      <c r="A9" s="83" t="s">
        <v>228</v>
      </c>
      <c r="B9" s="189">
        <v>59.634</v>
      </c>
      <c r="C9" s="102" t="s">
        <v>259</v>
      </c>
      <c r="D9" s="102">
        <v>0</v>
      </c>
      <c r="E9" s="102" t="s">
        <v>381</v>
      </c>
      <c r="F9" s="88">
        <v>54</v>
      </c>
      <c r="G9" s="127" t="s">
        <v>370</v>
      </c>
      <c r="H9" s="81"/>
      <c r="I9" s="81"/>
      <c r="J9" s="91"/>
    </row>
    <row r="10" spans="1:16" ht="44.5" customHeight="1">
      <c r="A10" s="83" t="s">
        <v>369</v>
      </c>
      <c r="B10" s="89">
        <v>3.5</v>
      </c>
      <c r="C10" s="102" t="s">
        <v>251</v>
      </c>
      <c r="D10" s="102">
        <v>0</v>
      </c>
      <c r="E10" s="102" t="s">
        <v>381</v>
      </c>
      <c r="F10" s="85">
        <v>102.5</v>
      </c>
      <c r="G10" s="102" t="s">
        <v>251</v>
      </c>
      <c r="H10" s="81"/>
      <c r="I10" s="81"/>
      <c r="J10" s="102"/>
    </row>
    <row r="11" spans="1:16">
      <c r="A11" s="83"/>
      <c r="B11" s="89"/>
      <c r="C11" s="102"/>
      <c r="D11" s="102"/>
      <c r="E11" s="102"/>
      <c r="F11" s="85"/>
      <c r="G11" s="102"/>
      <c r="H11" s="81"/>
      <c r="I11" s="81"/>
      <c r="J11" s="102"/>
    </row>
    <row r="12" spans="1:16">
      <c r="A12" s="79"/>
      <c r="B12" s="80"/>
      <c r="C12" s="200"/>
      <c r="D12" s="200"/>
      <c r="E12" s="200"/>
      <c r="F12" s="201"/>
      <c r="G12" s="200"/>
      <c r="J12" s="200"/>
    </row>
    <row r="13" spans="1:16" ht="18.5">
      <c r="A13" s="188" t="s">
        <v>374</v>
      </c>
      <c r="B13" s="81"/>
      <c r="C13" s="87"/>
      <c r="D13" s="87"/>
      <c r="E13" s="87"/>
      <c r="F13" s="87"/>
      <c r="G13" s="191"/>
      <c r="H13" s="81"/>
      <c r="I13" s="81"/>
      <c r="J13" s="87"/>
      <c r="K13" s="79"/>
      <c r="L13" s="79"/>
      <c r="M13" s="79"/>
      <c r="N13" s="79"/>
      <c r="O13" s="79"/>
      <c r="P13" s="79"/>
    </row>
    <row r="14" spans="1:16" s="194" customFormat="1" ht="26">
      <c r="A14" s="192" t="s">
        <v>32</v>
      </c>
      <c r="B14" s="192" t="s">
        <v>390</v>
      </c>
      <c r="C14" s="192" t="s">
        <v>393</v>
      </c>
      <c r="D14" s="202" t="s">
        <v>391</v>
      </c>
      <c r="E14" s="192" t="s">
        <v>393</v>
      </c>
      <c r="F14" s="192" t="s">
        <v>392</v>
      </c>
      <c r="G14" s="192" t="s">
        <v>393</v>
      </c>
      <c r="H14" s="202" t="s">
        <v>396</v>
      </c>
      <c r="I14" s="192" t="s">
        <v>393</v>
      </c>
      <c r="J14" s="192"/>
    </row>
    <row r="15" spans="1:16" ht="27">
      <c r="A15" s="81" t="s">
        <v>33</v>
      </c>
      <c r="B15" s="81">
        <v>3.5</v>
      </c>
      <c r="C15" s="193" t="s">
        <v>379</v>
      </c>
      <c r="D15" s="86">
        <v>0</v>
      </c>
      <c r="E15" s="81" t="s">
        <v>382</v>
      </c>
      <c r="F15" s="85">
        <v>106.4</v>
      </c>
      <c r="G15" s="127" t="s">
        <v>372</v>
      </c>
      <c r="H15" s="86">
        <v>0</v>
      </c>
      <c r="I15" s="81" t="s">
        <v>382</v>
      </c>
      <c r="J15" s="195"/>
    </row>
    <row r="16" spans="1:16">
      <c r="A16" s="81" t="s">
        <v>34</v>
      </c>
      <c r="B16" s="81">
        <v>3.5</v>
      </c>
      <c r="C16" s="81"/>
      <c r="D16" s="86">
        <v>0</v>
      </c>
      <c r="E16" s="81"/>
      <c r="F16" s="85">
        <v>106.4</v>
      </c>
      <c r="G16" s="193"/>
      <c r="H16" s="86">
        <v>0</v>
      </c>
      <c r="I16" s="81"/>
      <c r="J16" s="81"/>
    </row>
    <row r="17" spans="1:16">
      <c r="A17" s="81" t="s">
        <v>35</v>
      </c>
      <c r="B17" s="81">
        <v>3.5</v>
      </c>
      <c r="C17" s="81"/>
      <c r="D17" s="86">
        <v>0</v>
      </c>
      <c r="E17" s="81"/>
      <c r="F17" s="85">
        <v>102.5</v>
      </c>
      <c r="G17" s="193"/>
      <c r="H17" s="86">
        <v>0</v>
      </c>
      <c r="I17" s="81"/>
      <c r="J17" s="81"/>
    </row>
    <row r="18" spans="1:16" ht="39">
      <c r="A18" s="83" t="s">
        <v>36</v>
      </c>
      <c r="B18" s="81"/>
      <c r="C18" s="81"/>
      <c r="D18" s="81"/>
      <c r="E18" s="81"/>
      <c r="F18" s="81"/>
      <c r="G18" s="193"/>
      <c r="H18" s="81"/>
      <c r="I18" s="81"/>
      <c r="J18" s="192" t="s">
        <v>410</v>
      </c>
    </row>
    <row r="19" spans="1:16" ht="16">
      <c r="A19" s="81" t="s">
        <v>34</v>
      </c>
      <c r="B19" s="81">
        <v>3.5</v>
      </c>
      <c r="C19" s="81"/>
      <c r="D19" s="86">
        <v>0</v>
      </c>
      <c r="E19" s="81" t="s">
        <v>382</v>
      </c>
      <c r="F19" s="91">
        <v>567</v>
      </c>
      <c r="G19" s="193"/>
      <c r="H19" s="85">
        <v>5.7</v>
      </c>
      <c r="I19" s="103" t="s">
        <v>229</v>
      </c>
      <c r="J19" s="88">
        <f>F19-H19*20</f>
        <v>453</v>
      </c>
    </row>
    <row r="20" spans="1:16">
      <c r="A20" s="81" t="s">
        <v>33</v>
      </c>
      <c r="B20" s="81">
        <v>3.5</v>
      </c>
      <c r="C20" s="81"/>
      <c r="D20" s="86">
        <v>0</v>
      </c>
      <c r="E20" s="81"/>
      <c r="F20" s="91">
        <v>567</v>
      </c>
      <c r="G20" s="210"/>
      <c r="H20" s="85">
        <v>7.9</v>
      </c>
      <c r="I20" s="86"/>
      <c r="J20" s="88">
        <f>F20-H20*20</f>
        <v>409</v>
      </c>
    </row>
    <row r="21" spans="1:16">
      <c r="A21" s="81" t="s">
        <v>35</v>
      </c>
      <c r="B21" s="81">
        <v>3.5</v>
      </c>
      <c r="C21" s="81"/>
      <c r="D21" s="86">
        <v>0</v>
      </c>
      <c r="E21" s="81"/>
      <c r="F21" s="91">
        <v>567</v>
      </c>
      <c r="G21" s="193"/>
      <c r="H21" s="85">
        <v>3.5</v>
      </c>
      <c r="I21" s="86"/>
      <c r="J21" s="88">
        <f>F21-H21*20</f>
        <v>497</v>
      </c>
    </row>
    <row r="22" spans="1:16">
      <c r="I22" s="79"/>
    </row>
    <row r="23" spans="1:16" ht="18.5">
      <c r="A23" s="188" t="s">
        <v>375</v>
      </c>
      <c r="B23" s="81"/>
      <c r="C23" s="87"/>
      <c r="D23" s="87"/>
      <c r="E23" s="87"/>
      <c r="F23" s="87"/>
      <c r="G23" s="191"/>
      <c r="H23" s="81"/>
      <c r="I23" s="81"/>
      <c r="J23" s="87"/>
      <c r="K23" s="79"/>
      <c r="L23" s="79"/>
      <c r="M23" s="79"/>
      <c r="N23" s="79"/>
      <c r="O23" s="79"/>
      <c r="P23" s="79"/>
    </row>
    <row r="24" spans="1:16" s="194" customFormat="1" ht="39">
      <c r="A24" s="192" t="s">
        <v>37</v>
      </c>
      <c r="B24" s="192" t="s">
        <v>394</v>
      </c>
      <c r="C24" s="192" t="s">
        <v>393</v>
      </c>
      <c r="D24" s="202" t="s">
        <v>395</v>
      </c>
      <c r="E24" s="192" t="s">
        <v>393</v>
      </c>
      <c r="F24" s="192" t="s">
        <v>392</v>
      </c>
      <c r="G24" s="192" t="s">
        <v>393</v>
      </c>
      <c r="H24" s="202" t="s">
        <v>396</v>
      </c>
      <c r="I24" s="192" t="s">
        <v>393</v>
      </c>
      <c r="J24" s="192" t="s">
        <v>410</v>
      </c>
    </row>
    <row r="25" spans="1:16">
      <c r="A25" s="81" t="s">
        <v>383</v>
      </c>
      <c r="B25" s="190" t="s">
        <v>373</v>
      </c>
      <c r="C25" s="190" t="s">
        <v>371</v>
      </c>
      <c r="D25" s="190" t="s">
        <v>373</v>
      </c>
      <c r="E25" s="190" t="s">
        <v>388</v>
      </c>
      <c r="F25" s="81">
        <f>41</f>
        <v>41</v>
      </c>
      <c r="G25" s="127" t="s">
        <v>249</v>
      </c>
      <c r="H25" s="81">
        <v>-0.11</v>
      </c>
      <c r="I25" s="91" t="s">
        <v>389</v>
      </c>
      <c r="J25" s="211">
        <f>F25-H25*30</f>
        <v>44.3</v>
      </c>
    </row>
    <row r="26" spans="1:16">
      <c r="A26" s="81" t="s">
        <v>384</v>
      </c>
      <c r="B26" s="190" t="s">
        <v>373</v>
      </c>
      <c r="C26" s="81"/>
      <c r="D26" s="190" t="s">
        <v>373</v>
      </c>
      <c r="E26" s="81"/>
      <c r="F26" s="81">
        <f>57</f>
        <v>57</v>
      </c>
      <c r="G26" s="90"/>
      <c r="H26" s="81">
        <v>-0.11</v>
      </c>
      <c r="I26" s="81"/>
      <c r="J26" s="211">
        <f t="shared" ref="J26:J31" si="0">F26-H26*30</f>
        <v>60.3</v>
      </c>
    </row>
    <row r="27" spans="1:16">
      <c r="A27" s="81" t="s">
        <v>385</v>
      </c>
      <c r="B27" s="190" t="s">
        <v>373</v>
      </c>
      <c r="C27" s="81"/>
      <c r="D27" s="190" t="s">
        <v>373</v>
      </c>
      <c r="E27" s="81"/>
      <c r="F27" s="81">
        <f xml:space="preserve"> 52</f>
        <v>52</v>
      </c>
      <c r="G27" s="90"/>
      <c r="H27" s="81">
        <v>-0.11</v>
      </c>
      <c r="I27" s="81"/>
      <c r="J27" s="211">
        <f t="shared" si="0"/>
        <v>55.3</v>
      </c>
    </row>
    <row r="28" spans="1:16">
      <c r="A28" s="81" t="s">
        <v>386</v>
      </c>
      <c r="B28" s="190" t="s">
        <v>373</v>
      </c>
      <c r="C28" s="81"/>
      <c r="D28" s="190" t="s">
        <v>373</v>
      </c>
      <c r="E28" s="81"/>
      <c r="F28" s="81">
        <f>46</f>
        <v>46</v>
      </c>
      <c r="G28" s="90"/>
      <c r="H28" s="81">
        <v>-0.11</v>
      </c>
      <c r="I28" s="81"/>
      <c r="J28" s="211">
        <f t="shared" si="0"/>
        <v>49.3</v>
      </c>
    </row>
    <row r="29" spans="1:16">
      <c r="A29" s="81" t="s">
        <v>42</v>
      </c>
      <c r="B29" s="190" t="s">
        <v>373</v>
      </c>
      <c r="C29" s="81"/>
      <c r="D29" s="190" t="s">
        <v>373</v>
      </c>
      <c r="E29" s="81"/>
      <c r="F29" s="81">
        <f>41</f>
        <v>41</v>
      </c>
      <c r="G29" s="90"/>
      <c r="H29" s="81">
        <v>-0.11</v>
      </c>
      <c r="I29" s="81"/>
      <c r="J29" s="211">
        <f t="shared" si="0"/>
        <v>44.3</v>
      </c>
    </row>
    <row r="30" spans="1:16">
      <c r="A30" s="81" t="s">
        <v>387</v>
      </c>
      <c r="B30" s="190" t="s">
        <v>373</v>
      </c>
      <c r="C30" s="81"/>
      <c r="D30" s="190" t="s">
        <v>373</v>
      </c>
      <c r="E30" s="81"/>
      <c r="F30" s="81">
        <f>29</f>
        <v>29</v>
      </c>
      <c r="G30" s="127" t="s">
        <v>230</v>
      </c>
      <c r="H30" s="81">
        <v>-0.11</v>
      </c>
      <c r="I30" s="81"/>
      <c r="J30" s="211">
        <f t="shared" si="0"/>
        <v>32.299999999999997</v>
      </c>
    </row>
    <row r="31" spans="1:16" ht="14">
      <c r="A31" s="81" t="s">
        <v>44</v>
      </c>
      <c r="B31" s="190" t="s">
        <v>373</v>
      </c>
      <c r="C31" s="81"/>
      <c r="D31" s="190" t="s">
        <v>373</v>
      </c>
      <c r="E31" s="81"/>
      <c r="F31" s="81">
        <v>0</v>
      </c>
      <c r="G31" s="90"/>
      <c r="H31" s="207">
        <v>0</v>
      </c>
      <c r="I31" s="81"/>
      <c r="J31" s="211">
        <f t="shared" si="0"/>
        <v>0</v>
      </c>
    </row>
    <row r="32" spans="1:16">
      <c r="A32" s="83"/>
      <c r="B32" s="83"/>
      <c r="C32" s="83"/>
      <c r="D32" s="83"/>
      <c r="E32" s="83"/>
      <c r="F32" s="83"/>
      <c r="G32" s="192"/>
      <c r="H32" s="84"/>
      <c r="I32" s="83"/>
      <c r="J32" s="83"/>
    </row>
    <row r="33" spans="1:14" ht="39">
      <c r="A33" s="83" t="s">
        <v>45</v>
      </c>
      <c r="B33" s="192" t="s">
        <v>394</v>
      </c>
      <c r="C33" s="192" t="s">
        <v>393</v>
      </c>
      <c r="D33" s="202" t="s">
        <v>395</v>
      </c>
      <c r="E33" s="192" t="s">
        <v>393</v>
      </c>
      <c r="F33" s="192" t="s">
        <v>392</v>
      </c>
      <c r="G33" s="192"/>
      <c r="H33" s="202" t="s">
        <v>396</v>
      </c>
      <c r="I33" s="192" t="s">
        <v>393</v>
      </c>
      <c r="J33" s="192" t="s">
        <v>410</v>
      </c>
    </row>
    <row r="34" spans="1:14">
      <c r="A34" s="81" t="s">
        <v>237</v>
      </c>
      <c r="B34" s="190" t="s">
        <v>373</v>
      </c>
      <c r="C34" s="190" t="s">
        <v>371</v>
      </c>
      <c r="D34" s="190" t="s">
        <v>373</v>
      </c>
      <c r="E34" s="190" t="s">
        <v>388</v>
      </c>
      <c r="F34" s="81">
        <f>F47</f>
        <v>757.35</v>
      </c>
      <c r="G34" s="193"/>
      <c r="H34" s="198">
        <v>1.7075</v>
      </c>
      <c r="I34" s="91" t="s">
        <v>389</v>
      </c>
      <c r="J34" s="81">
        <f>F34-H34*20</f>
        <v>723.2</v>
      </c>
    </row>
    <row r="35" spans="1:14">
      <c r="A35" s="81" t="s">
        <v>237</v>
      </c>
      <c r="B35" s="190" t="s">
        <v>373</v>
      </c>
      <c r="C35" s="81"/>
      <c r="D35" s="190" t="s">
        <v>373</v>
      </c>
      <c r="E35" s="81"/>
      <c r="F35" s="81">
        <f>F47</f>
        <v>757.35</v>
      </c>
      <c r="G35" s="193"/>
      <c r="H35" s="198">
        <v>1.7075</v>
      </c>
      <c r="I35" s="83"/>
      <c r="J35" s="81">
        <f t="shared" ref="J35:J38" si="1">F35-H35*20</f>
        <v>723.2</v>
      </c>
    </row>
    <row r="36" spans="1:14">
      <c r="A36" s="81" t="s">
        <v>236</v>
      </c>
      <c r="B36" s="190" t="s">
        <v>373</v>
      </c>
      <c r="C36" s="81"/>
      <c r="D36" s="190" t="s">
        <v>373</v>
      </c>
      <c r="E36" s="81"/>
      <c r="F36" s="81">
        <f t="shared" ref="F36:F39" si="2">F48</f>
        <v>668.25</v>
      </c>
      <c r="G36" s="193"/>
      <c r="H36" s="198">
        <v>0.56999999999999995</v>
      </c>
      <c r="I36" s="83"/>
      <c r="J36" s="81">
        <f t="shared" si="1"/>
        <v>656.85</v>
      </c>
    </row>
    <row r="37" spans="1:14">
      <c r="A37" s="81" t="s">
        <v>233</v>
      </c>
      <c r="B37" s="190" t="s">
        <v>373</v>
      </c>
      <c r="C37" s="81"/>
      <c r="D37" s="190" t="s">
        <v>373</v>
      </c>
      <c r="E37" s="81"/>
      <c r="F37" s="81">
        <f t="shared" si="2"/>
        <v>742.5</v>
      </c>
      <c r="G37" s="193"/>
      <c r="H37" s="198">
        <v>-0.1265</v>
      </c>
      <c r="I37" s="83"/>
      <c r="J37" s="81">
        <f t="shared" si="1"/>
        <v>745.03</v>
      </c>
    </row>
    <row r="38" spans="1:14">
      <c r="A38" s="81" t="s">
        <v>234</v>
      </c>
      <c r="B38" s="190" t="s">
        <v>373</v>
      </c>
      <c r="C38" s="81"/>
      <c r="D38" s="190" t="s">
        <v>373</v>
      </c>
      <c r="E38" s="81"/>
      <c r="F38" s="81">
        <f t="shared" si="2"/>
        <v>942.97500000000002</v>
      </c>
      <c r="G38" s="193"/>
      <c r="H38" s="198">
        <v>-0.36099999999999999</v>
      </c>
      <c r="I38" s="83"/>
      <c r="J38" s="81">
        <f t="shared" si="1"/>
        <v>950.19500000000005</v>
      </c>
    </row>
    <row r="39" spans="1:14">
      <c r="A39" s="81" t="s">
        <v>235</v>
      </c>
      <c r="B39" s="190" t="s">
        <v>373</v>
      </c>
      <c r="C39" s="81"/>
      <c r="D39" s="190" t="s">
        <v>373</v>
      </c>
      <c r="E39" s="81"/>
      <c r="F39" s="81">
        <f t="shared" si="2"/>
        <v>1299.375</v>
      </c>
      <c r="G39" s="193"/>
      <c r="H39" s="198">
        <v>-0.69899999999999995</v>
      </c>
      <c r="I39" s="83"/>
      <c r="J39" s="81">
        <f>F39-H39*20</f>
        <v>1313.355</v>
      </c>
    </row>
    <row r="40" spans="1:14">
      <c r="A40" s="81"/>
      <c r="B40" s="190"/>
      <c r="C40" s="81"/>
      <c r="D40" s="81"/>
      <c r="E40" s="81"/>
      <c r="F40" s="81"/>
      <c r="G40" s="81"/>
      <c r="H40" s="81"/>
      <c r="I40" s="81"/>
      <c r="J40" s="81"/>
    </row>
    <row r="42" spans="1:14" ht="18.5">
      <c r="A42" s="188" t="s">
        <v>397</v>
      </c>
      <c r="B42" s="81"/>
      <c r="C42" s="87"/>
      <c r="D42" s="87"/>
      <c r="E42" s="191"/>
      <c r="F42" s="81"/>
      <c r="G42" s="81"/>
      <c r="H42" s="87"/>
      <c r="I42" s="81"/>
      <c r="J42" s="81"/>
      <c r="K42" s="79"/>
      <c r="L42" s="79"/>
      <c r="M42" s="79"/>
      <c r="N42" s="79"/>
    </row>
    <row r="43" spans="1:14" ht="18.5">
      <c r="A43" s="188"/>
      <c r="B43" s="81"/>
      <c r="C43" s="87"/>
      <c r="D43" s="87"/>
      <c r="E43" s="191"/>
      <c r="F43" s="81"/>
      <c r="G43" s="81"/>
      <c r="H43" s="87"/>
      <c r="I43" s="81"/>
      <c r="J43" s="81"/>
      <c r="K43" s="79"/>
      <c r="L43" s="79"/>
      <c r="M43" s="79"/>
      <c r="N43" s="79"/>
    </row>
    <row r="44" spans="1:14">
      <c r="A44" s="81" t="s">
        <v>250</v>
      </c>
      <c r="B44" s="81"/>
      <c r="C44" s="81"/>
      <c r="D44" s="81"/>
      <c r="E44" s="193"/>
      <c r="F44" s="81"/>
      <c r="G44" s="81"/>
      <c r="H44" s="81"/>
      <c r="I44" s="81"/>
      <c r="J44" s="81"/>
    </row>
    <row r="45" spans="1:14">
      <c r="A45" s="81" t="s">
        <v>441</v>
      </c>
      <c r="B45" s="81"/>
      <c r="C45" s="81"/>
      <c r="D45" s="81"/>
      <c r="E45" s="193"/>
      <c r="F45" s="81"/>
      <c r="G45" s="81"/>
      <c r="H45" s="81"/>
      <c r="I45" s="81"/>
      <c r="J45" s="81"/>
    </row>
    <row r="46" spans="1:14">
      <c r="A46" s="81"/>
      <c r="B46" s="81" t="s">
        <v>240</v>
      </c>
      <c r="C46" s="81" t="s">
        <v>239</v>
      </c>
      <c r="D46" s="81" t="s">
        <v>238</v>
      </c>
      <c r="E46" s="193" t="s">
        <v>467</v>
      </c>
      <c r="F46" s="81" t="s">
        <v>241</v>
      </c>
      <c r="G46" s="81" t="s">
        <v>242</v>
      </c>
      <c r="H46" s="81"/>
      <c r="I46" s="81"/>
      <c r="J46" s="81"/>
    </row>
    <row r="47" spans="1:14" ht="14.5">
      <c r="A47" s="7" t="s">
        <v>46</v>
      </c>
      <c r="B47" s="82">
        <v>1.02</v>
      </c>
      <c r="C47" s="81">
        <v>135</v>
      </c>
      <c r="D47" s="81">
        <v>0.55000000000000004</v>
      </c>
      <c r="E47" s="193">
        <v>74</v>
      </c>
      <c r="F47" s="81">
        <f>(B47)*C47*(D47)*10000/1000</f>
        <v>757.35</v>
      </c>
      <c r="G47" s="81">
        <f>0.4*E47*10000/1000</f>
        <v>296</v>
      </c>
      <c r="H47" s="81"/>
      <c r="I47" s="81"/>
      <c r="J47" s="81"/>
    </row>
    <row r="48" spans="1:14" ht="14.5">
      <c r="A48" s="7" t="s">
        <v>47</v>
      </c>
      <c r="B48" s="82">
        <v>0.9</v>
      </c>
      <c r="C48" s="81">
        <v>135</v>
      </c>
      <c r="D48" s="81">
        <v>0.55000000000000004</v>
      </c>
      <c r="E48" s="193">
        <v>74</v>
      </c>
      <c r="F48" s="81">
        <f>(B48)*C48*(D48)*10000/1000</f>
        <v>668.25</v>
      </c>
      <c r="G48" s="81">
        <f t="shared" ref="G48:G51" si="3">0.4*E48*10000/1000</f>
        <v>296</v>
      </c>
      <c r="H48" s="81"/>
      <c r="I48" s="81"/>
      <c r="J48" s="81"/>
    </row>
    <row r="49" spans="1:14" ht="14.5">
      <c r="A49" s="7" t="s">
        <v>48</v>
      </c>
      <c r="B49" s="82">
        <v>1</v>
      </c>
      <c r="C49" s="81">
        <v>135</v>
      </c>
      <c r="D49" s="81">
        <v>0.55000000000000004</v>
      </c>
      <c r="E49" s="193">
        <v>74</v>
      </c>
      <c r="F49" s="81">
        <f>(B49)*C49*(D49)*10000/1000</f>
        <v>742.5</v>
      </c>
      <c r="G49" s="81">
        <f t="shared" si="3"/>
        <v>296</v>
      </c>
      <c r="H49" s="81"/>
      <c r="I49" s="81"/>
      <c r="J49" s="81"/>
    </row>
    <row r="50" spans="1:14" ht="14.5">
      <c r="A50" s="7" t="s">
        <v>49</v>
      </c>
      <c r="B50" s="82">
        <v>1.27</v>
      </c>
      <c r="C50" s="81">
        <v>135</v>
      </c>
      <c r="D50" s="81">
        <v>0.55000000000000004</v>
      </c>
      <c r="E50" s="193">
        <v>74</v>
      </c>
      <c r="F50" s="81">
        <f>(B50)*C50*(D50)*10000/1000</f>
        <v>942.97500000000002</v>
      </c>
      <c r="G50" s="81">
        <f t="shared" si="3"/>
        <v>296</v>
      </c>
      <c r="H50" s="81"/>
      <c r="I50" s="81"/>
      <c r="J50" s="81"/>
    </row>
    <row r="51" spans="1:14" ht="14.5">
      <c r="A51" s="7" t="s">
        <v>50</v>
      </c>
      <c r="B51" s="82">
        <v>1.75</v>
      </c>
      <c r="C51" s="81">
        <v>135</v>
      </c>
      <c r="D51" s="81">
        <v>0.55000000000000004</v>
      </c>
      <c r="E51" s="193">
        <v>74</v>
      </c>
      <c r="F51" s="81">
        <f>(B51)*C51*(D51)*10000/1000</f>
        <v>1299.375</v>
      </c>
      <c r="G51" s="81">
        <f t="shared" si="3"/>
        <v>296</v>
      </c>
      <c r="H51" s="81"/>
      <c r="I51" s="81"/>
      <c r="J51" s="81"/>
    </row>
    <row r="52" spans="1:14">
      <c r="A52" s="81"/>
      <c r="B52" s="81"/>
      <c r="C52" s="81"/>
      <c r="D52" s="81"/>
      <c r="E52" s="193"/>
      <c r="F52" s="81"/>
      <c r="G52" s="81"/>
      <c r="H52" s="81"/>
      <c r="I52" s="81"/>
      <c r="J52" s="81"/>
    </row>
    <row r="54" spans="1:14" ht="18.5">
      <c r="A54" s="188" t="s">
        <v>398</v>
      </c>
      <c r="B54" s="81"/>
      <c r="C54" s="87"/>
      <c r="D54" s="87"/>
      <c r="E54" s="191"/>
      <c r="F54" s="81"/>
      <c r="G54" s="81"/>
      <c r="H54" s="87"/>
      <c r="I54" s="81"/>
      <c r="J54" s="81"/>
      <c r="K54" s="79"/>
      <c r="L54" s="79"/>
      <c r="M54" s="79"/>
      <c r="N54" s="79"/>
    </row>
    <row r="55" spans="1:14" ht="18.5">
      <c r="A55" s="188"/>
      <c r="B55" s="81"/>
      <c r="C55" s="87"/>
      <c r="D55" s="87"/>
      <c r="E55" s="191"/>
      <c r="F55" s="81"/>
      <c r="G55" s="81"/>
      <c r="H55" s="87"/>
      <c r="I55" s="81"/>
      <c r="J55" s="81"/>
      <c r="K55" s="79"/>
      <c r="L55" s="79"/>
      <c r="M55" s="79"/>
      <c r="N55" s="79"/>
    </row>
    <row r="56" spans="1:14" ht="65">
      <c r="A56" s="193" t="s">
        <v>416</v>
      </c>
      <c r="B56" s="127"/>
      <c r="C56" s="81"/>
      <c r="D56" s="81"/>
      <c r="E56" s="193"/>
      <c r="F56" s="81"/>
      <c r="G56" s="81"/>
      <c r="H56" s="81"/>
      <c r="I56" s="81"/>
      <c r="J56" s="81"/>
    </row>
    <row r="57" spans="1:14">
      <c r="A57" s="81"/>
      <c r="B57" s="81" t="s">
        <v>463</v>
      </c>
      <c r="C57" s="81" t="s">
        <v>464</v>
      </c>
      <c r="D57" s="81" t="s">
        <v>465</v>
      </c>
      <c r="E57" s="193" t="s">
        <v>466</v>
      </c>
      <c r="F57" s="81" t="s">
        <v>409</v>
      </c>
      <c r="G57" s="81"/>
      <c r="H57" s="81"/>
      <c r="I57" s="81"/>
      <c r="J57" s="81"/>
    </row>
    <row r="58" spans="1:14" ht="14.5">
      <c r="A58" s="81" t="s">
        <v>440</v>
      </c>
      <c r="B58" s="82">
        <v>330000</v>
      </c>
      <c r="C58" s="81">
        <v>151</v>
      </c>
      <c r="D58" s="81">
        <v>223</v>
      </c>
      <c r="E58" s="193">
        <f>AVERAGE(C58:D58)</f>
        <v>187</v>
      </c>
      <c r="F58" s="211">
        <f>E58/B58*1000000</f>
        <v>566.66666666666674</v>
      </c>
      <c r="G58" s="81"/>
      <c r="H58" s="81"/>
      <c r="I58" s="81"/>
      <c r="J58" s="81"/>
    </row>
    <row r="59" spans="1:14">
      <c r="A59" s="81"/>
      <c r="B59" s="81"/>
      <c r="C59" s="81"/>
      <c r="D59" s="81"/>
      <c r="E59" s="193"/>
      <c r="F59" s="81"/>
      <c r="G59" s="81"/>
      <c r="H59" s="81"/>
      <c r="I59" s="81"/>
      <c r="J59" s="81"/>
    </row>
  </sheetData>
  <phoneticPr fontId="34" type="noConversion"/>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EC5D97-46EE-4597-A286-368F17A9352E}">
  <sheetPr codeName="Taul5"/>
  <dimension ref="A1:AP33"/>
  <sheetViews>
    <sheetView workbookViewId="0">
      <selection activeCell="U11" sqref="U11"/>
    </sheetView>
  </sheetViews>
  <sheetFormatPr defaultColWidth="8.81640625" defaultRowHeight="13"/>
  <cols>
    <col min="1" max="1" width="18.81640625" style="134" customWidth="1"/>
    <col min="2" max="2" width="17.1796875" style="134" bestFit="1" customWidth="1"/>
    <col min="3" max="3" width="16.453125" style="134" bestFit="1" customWidth="1"/>
    <col min="4" max="4" width="19.1796875" style="134" bestFit="1" customWidth="1"/>
    <col min="5" max="6" width="13.54296875" style="134" bestFit="1" customWidth="1"/>
    <col min="7" max="7" width="12.54296875" style="134" customWidth="1"/>
    <col min="8" max="9" width="13.54296875" style="134" bestFit="1" customWidth="1"/>
    <col min="10" max="10" width="41.1796875" style="134" customWidth="1"/>
    <col min="11" max="11" width="18.81640625" style="134" customWidth="1"/>
    <col min="12" max="12" width="22.81640625" style="134" customWidth="1"/>
    <col min="13" max="13" width="17.1796875" style="134" bestFit="1" customWidth="1"/>
    <col min="14" max="14" width="16.54296875" style="134" bestFit="1" customWidth="1"/>
    <col min="15" max="15" width="17.81640625" style="134" bestFit="1" customWidth="1"/>
    <col min="16" max="16" width="29.26953125" style="134" customWidth="1"/>
    <col min="17" max="17" width="19" style="134" customWidth="1"/>
    <col min="18" max="16384" width="8.81640625" style="134"/>
  </cols>
  <sheetData>
    <row r="1" spans="1:42">
      <c r="B1" s="134" t="s">
        <v>51</v>
      </c>
      <c r="J1" s="134" t="s">
        <v>52</v>
      </c>
      <c r="M1" s="134" t="s">
        <v>255</v>
      </c>
      <c r="P1" s="134" t="s">
        <v>254</v>
      </c>
    </row>
    <row r="2" spans="1:42">
      <c r="B2" s="134" t="s">
        <v>54</v>
      </c>
      <c r="J2" s="134" t="s">
        <v>55</v>
      </c>
      <c r="M2" s="134" t="s">
        <v>53</v>
      </c>
      <c r="P2" s="134" t="s">
        <v>253</v>
      </c>
    </row>
    <row r="3" spans="1:42">
      <c r="B3" s="134" t="s">
        <v>56</v>
      </c>
    </row>
    <row r="4" spans="1:42">
      <c r="B4" s="135" t="s">
        <v>66</v>
      </c>
      <c r="C4" s="136" t="s">
        <v>67</v>
      </c>
      <c r="D4" s="136" t="s">
        <v>68</v>
      </c>
      <c r="E4" s="136" t="s">
        <v>69</v>
      </c>
      <c r="F4" s="136" t="s">
        <v>70</v>
      </c>
      <c r="G4" s="136" t="s">
        <v>71</v>
      </c>
      <c r="H4" s="136" t="s">
        <v>58</v>
      </c>
      <c r="I4" s="136" t="s">
        <v>59</v>
      </c>
      <c r="J4" s="136" t="s">
        <v>60</v>
      </c>
      <c r="K4" s="136" t="s">
        <v>61</v>
      </c>
      <c r="L4" s="136" t="s">
        <v>62</v>
      </c>
      <c r="M4" s="136" t="s">
        <v>63</v>
      </c>
      <c r="N4" s="136" t="s">
        <v>64</v>
      </c>
      <c r="O4" s="136" t="s">
        <v>65</v>
      </c>
      <c r="P4" s="136" t="s">
        <v>468</v>
      </c>
      <c r="Q4" s="136" t="s">
        <v>469</v>
      </c>
    </row>
    <row r="5" spans="1:42">
      <c r="A5" s="136" t="s">
        <v>72</v>
      </c>
      <c r="B5" s="137" t="s">
        <v>110</v>
      </c>
      <c r="C5" s="137" t="s">
        <v>111</v>
      </c>
      <c r="D5" s="137" t="s">
        <v>112</v>
      </c>
      <c r="E5" s="137" t="s">
        <v>73</v>
      </c>
      <c r="F5" s="134" t="s">
        <v>74</v>
      </c>
      <c r="G5" s="134" t="s">
        <v>75</v>
      </c>
      <c r="H5" s="134" t="s">
        <v>76</v>
      </c>
      <c r="I5" s="134" t="s">
        <v>77</v>
      </c>
      <c r="J5" s="134" t="s">
        <v>78</v>
      </c>
      <c r="K5" s="134" t="s">
        <v>79</v>
      </c>
      <c r="L5" s="134" t="s">
        <v>80</v>
      </c>
    </row>
    <row r="6" spans="1:42">
      <c r="A6" s="138" t="s">
        <v>81</v>
      </c>
      <c r="B6" s="137">
        <v>40.520000000000003</v>
      </c>
      <c r="C6" s="137">
        <v>1267.6400000000001</v>
      </c>
      <c r="D6" s="137">
        <v>538.04</v>
      </c>
      <c r="E6" s="137">
        <v>593</v>
      </c>
      <c r="F6" s="139">
        <v>40.64</v>
      </c>
      <c r="G6" s="139">
        <v>246</v>
      </c>
      <c r="H6" s="139">
        <v>190</v>
      </c>
      <c r="I6" s="139">
        <v>2010.0800000000002</v>
      </c>
      <c r="J6" s="139">
        <v>233.32</v>
      </c>
      <c r="K6" s="139">
        <v>12.68</v>
      </c>
      <c r="L6" s="139">
        <v>194.28</v>
      </c>
      <c r="M6" s="139">
        <v>0.75416051023858377</v>
      </c>
      <c r="N6" s="139">
        <v>0.22800012969027186</v>
      </c>
      <c r="O6" s="139">
        <v>1.7839360071144381E-2</v>
      </c>
      <c r="P6" s="134">
        <v>0.08</v>
      </c>
      <c r="Q6" s="134">
        <v>0.92</v>
      </c>
      <c r="T6" s="139"/>
      <c r="U6" s="139"/>
      <c r="V6" s="139"/>
      <c r="W6" s="139"/>
      <c r="X6" s="139"/>
      <c r="Y6" s="139"/>
      <c r="Z6" s="139"/>
      <c r="AA6" s="139"/>
      <c r="AB6" s="139"/>
      <c r="AC6" s="139"/>
      <c r="AD6" s="139"/>
      <c r="AE6" s="139"/>
      <c r="AF6" s="139"/>
      <c r="AG6" s="139"/>
      <c r="AH6" s="139"/>
      <c r="AI6" s="139"/>
      <c r="AJ6" s="139"/>
      <c r="AK6" s="139"/>
      <c r="AL6" s="139"/>
      <c r="AM6" s="139"/>
      <c r="AN6" s="139"/>
      <c r="AO6" s="139"/>
      <c r="AP6" s="139"/>
    </row>
    <row r="7" spans="1:42">
      <c r="A7" s="138" t="s">
        <v>82</v>
      </c>
      <c r="B7" s="137">
        <v>19.440000000000001</v>
      </c>
      <c r="C7" s="137">
        <v>1100.76</v>
      </c>
      <c r="D7" s="137">
        <v>457.8</v>
      </c>
      <c r="E7" s="137">
        <v>637.24</v>
      </c>
      <c r="F7" s="139">
        <v>236.07999999999998</v>
      </c>
      <c r="G7" s="139">
        <v>375.88</v>
      </c>
      <c r="H7" s="139">
        <v>635.84</v>
      </c>
      <c r="I7" s="139">
        <v>3632.24</v>
      </c>
      <c r="J7" s="139">
        <v>365.44</v>
      </c>
      <c r="K7" s="139">
        <v>10.44</v>
      </c>
      <c r="L7" s="139">
        <v>352.28</v>
      </c>
      <c r="M7" s="139">
        <v>0.57471356195808143</v>
      </c>
      <c r="N7" s="139">
        <v>0.41345851563723973</v>
      </c>
      <c r="O7" s="139">
        <v>1.1827922404678878E-2</v>
      </c>
      <c r="P7" s="134">
        <v>0.02</v>
      </c>
      <c r="Q7" s="134">
        <v>0.98</v>
      </c>
      <c r="T7" s="139"/>
      <c r="U7" s="137"/>
      <c r="V7" s="137"/>
      <c r="W7" s="137"/>
      <c r="X7" s="137"/>
      <c r="Y7" s="137"/>
      <c r="Z7" s="137"/>
      <c r="AA7" s="137"/>
      <c r="AB7" s="137"/>
      <c r="AC7" s="137"/>
      <c r="AD7" s="137"/>
      <c r="AE7" s="137"/>
      <c r="AF7" s="137"/>
      <c r="AG7" s="137"/>
      <c r="AH7" s="137"/>
      <c r="AI7" s="137"/>
      <c r="AJ7" s="137"/>
      <c r="AK7" s="137"/>
      <c r="AL7" s="137"/>
      <c r="AM7" s="137"/>
      <c r="AN7" s="137"/>
      <c r="AO7" s="137"/>
      <c r="AP7" s="137"/>
    </row>
    <row r="8" spans="1:42">
      <c r="A8" s="138" t="s">
        <v>83</v>
      </c>
      <c r="B8" s="137">
        <v>20.88</v>
      </c>
      <c r="C8" s="137">
        <v>919.48</v>
      </c>
      <c r="D8" s="137">
        <v>352.48</v>
      </c>
      <c r="E8" s="137">
        <v>700.08</v>
      </c>
      <c r="F8" s="139">
        <v>163.52000000000001</v>
      </c>
      <c r="G8" s="139">
        <v>696.12</v>
      </c>
      <c r="H8" s="139">
        <v>1199</v>
      </c>
      <c r="I8" s="139">
        <v>8754.8000000000011</v>
      </c>
      <c r="J8" s="139">
        <v>688.32</v>
      </c>
      <c r="K8" s="139">
        <v>7.8</v>
      </c>
      <c r="L8" s="139">
        <v>620.55999999999995</v>
      </c>
      <c r="M8" s="139">
        <v>0.51868921064530027</v>
      </c>
      <c r="N8" s="139">
        <v>0.46539015593619554</v>
      </c>
      <c r="O8" s="139">
        <v>1.5920633418504148E-2</v>
      </c>
      <c r="P8" s="134">
        <v>0.03</v>
      </c>
      <c r="Q8" s="134">
        <v>0.97</v>
      </c>
      <c r="T8" s="139"/>
      <c r="U8" s="137"/>
      <c r="V8" s="137"/>
      <c r="W8" s="137"/>
      <c r="X8" s="137"/>
      <c r="Y8" s="137"/>
      <c r="Z8" s="137"/>
      <c r="AA8" s="137"/>
      <c r="AB8" s="137"/>
      <c r="AC8" s="137"/>
      <c r="AD8" s="137"/>
      <c r="AE8" s="137"/>
      <c r="AF8" s="137"/>
      <c r="AG8" s="137"/>
      <c r="AH8" s="137"/>
      <c r="AI8" s="137"/>
      <c r="AJ8" s="137"/>
      <c r="AK8" s="137"/>
      <c r="AL8" s="137"/>
      <c r="AM8" s="137"/>
      <c r="AN8" s="137"/>
      <c r="AO8" s="137"/>
      <c r="AP8" s="137"/>
    </row>
    <row r="9" spans="1:42">
      <c r="A9" s="138" t="s">
        <v>84</v>
      </c>
      <c r="B9" s="137">
        <v>3.6</v>
      </c>
      <c r="C9" s="137">
        <v>301.52</v>
      </c>
      <c r="D9" s="137">
        <v>184.48</v>
      </c>
      <c r="E9" s="137">
        <v>341.84</v>
      </c>
      <c r="F9" s="139">
        <v>66.52</v>
      </c>
      <c r="G9" s="139">
        <v>144.92000000000002</v>
      </c>
      <c r="H9" s="139">
        <v>156.24</v>
      </c>
      <c r="I9" s="139">
        <v>1540.08</v>
      </c>
      <c r="J9" s="139">
        <v>144.36000000000001</v>
      </c>
      <c r="K9" s="139">
        <v>0.56000000000000005</v>
      </c>
      <c r="L9" s="139">
        <v>130.4</v>
      </c>
      <c r="M9" s="139">
        <v>0.59864278845281516</v>
      </c>
      <c r="N9" s="139">
        <v>0.38248689057028284</v>
      </c>
      <c r="O9" s="139">
        <v>1.8870320976902E-2</v>
      </c>
      <c r="P9" s="134">
        <v>0.01</v>
      </c>
      <c r="Q9" s="134">
        <v>0.99</v>
      </c>
      <c r="T9" s="139"/>
      <c r="U9" s="137"/>
      <c r="V9" s="137"/>
      <c r="W9" s="137"/>
      <c r="X9" s="137"/>
      <c r="Y9" s="137"/>
      <c r="Z9" s="137"/>
      <c r="AA9" s="137"/>
      <c r="AB9" s="137"/>
      <c r="AC9" s="137"/>
      <c r="AD9" s="137"/>
      <c r="AE9" s="137"/>
      <c r="AF9" s="137"/>
      <c r="AG9" s="137"/>
      <c r="AH9" s="137"/>
      <c r="AI9" s="137"/>
      <c r="AJ9" s="137"/>
      <c r="AK9" s="137"/>
      <c r="AL9" s="137"/>
      <c r="AM9" s="137"/>
      <c r="AN9" s="137"/>
      <c r="AO9" s="137"/>
      <c r="AP9" s="137"/>
    </row>
    <row r="10" spans="1:42">
      <c r="A10" s="138" t="s">
        <v>85</v>
      </c>
      <c r="B10" s="137">
        <v>77.8</v>
      </c>
      <c r="C10" s="137">
        <v>2038.16</v>
      </c>
      <c r="D10" s="137">
        <v>713.16</v>
      </c>
      <c r="E10" s="137">
        <v>952.48</v>
      </c>
      <c r="F10" s="139">
        <v>199.96</v>
      </c>
      <c r="G10" s="139">
        <v>1190.6400000000001</v>
      </c>
      <c r="H10" s="139">
        <v>591.79999999999995</v>
      </c>
      <c r="I10" s="139">
        <v>20802.64</v>
      </c>
      <c r="J10" s="139">
        <v>1164.48</v>
      </c>
      <c r="K10" s="139">
        <v>26.16</v>
      </c>
      <c r="L10" s="139">
        <v>1107.96</v>
      </c>
      <c r="M10" s="139">
        <v>0.7086217713265377</v>
      </c>
      <c r="N10" s="139">
        <v>0.27336146665022276</v>
      </c>
      <c r="O10" s="139">
        <v>1.8016762023239475E-2</v>
      </c>
      <c r="P10" s="134">
        <v>0.02</v>
      </c>
      <c r="Q10" s="134">
        <v>0.98</v>
      </c>
      <c r="T10" s="139"/>
      <c r="U10" s="137"/>
      <c r="V10" s="137"/>
      <c r="W10" s="137"/>
      <c r="X10" s="137"/>
      <c r="Y10" s="137"/>
      <c r="Z10" s="137"/>
      <c r="AA10" s="137"/>
      <c r="AB10" s="137"/>
      <c r="AC10" s="137"/>
      <c r="AD10" s="137"/>
      <c r="AE10" s="137"/>
      <c r="AF10" s="137"/>
      <c r="AG10" s="137"/>
      <c r="AH10" s="137"/>
      <c r="AI10" s="137"/>
      <c r="AJ10" s="137"/>
      <c r="AK10" s="137"/>
      <c r="AL10" s="137"/>
      <c r="AM10" s="137"/>
      <c r="AN10" s="137"/>
      <c r="AO10" s="137"/>
      <c r="AP10" s="137"/>
    </row>
    <row r="11" spans="1:42">
      <c r="A11" s="138" t="s">
        <v>86</v>
      </c>
      <c r="B11" s="137">
        <v>2.76</v>
      </c>
      <c r="C11" s="137">
        <v>352.28</v>
      </c>
      <c r="D11" s="137">
        <v>166.44</v>
      </c>
      <c r="E11" s="137">
        <v>395.28</v>
      </c>
      <c r="F11" s="139">
        <v>20.440000000000001</v>
      </c>
      <c r="G11" s="139">
        <v>234.16</v>
      </c>
      <c r="H11" s="139">
        <v>1790.8400000000001</v>
      </c>
      <c r="I11" s="139">
        <v>3181.28</v>
      </c>
      <c r="J11" s="139">
        <v>232.56</v>
      </c>
      <c r="K11" s="139">
        <v>1.6</v>
      </c>
      <c r="L11" s="139">
        <v>224.72</v>
      </c>
      <c r="M11" s="139">
        <v>0.57802709480418102</v>
      </c>
      <c r="N11" s="139">
        <v>0.40810771600887036</v>
      </c>
      <c r="O11" s="139">
        <v>1.386518918694862E-2</v>
      </c>
      <c r="P11" s="134">
        <v>0.23</v>
      </c>
      <c r="Q11" s="134">
        <v>0.77</v>
      </c>
      <c r="T11" s="139"/>
      <c r="U11" s="137"/>
      <c r="V11" s="137"/>
      <c r="W11" s="137"/>
      <c r="X11" s="137"/>
      <c r="Y11" s="137"/>
      <c r="Z11" s="137"/>
      <c r="AA11" s="137"/>
      <c r="AB11" s="137"/>
      <c r="AC11" s="137"/>
      <c r="AD11" s="137"/>
      <c r="AE11" s="137"/>
      <c r="AF11" s="137"/>
      <c r="AG11" s="137"/>
      <c r="AH11" s="137"/>
      <c r="AI11" s="137"/>
      <c r="AJ11" s="137"/>
      <c r="AK11" s="137"/>
      <c r="AL11" s="137"/>
      <c r="AM11" s="137"/>
      <c r="AN11" s="137"/>
      <c r="AO11" s="137"/>
      <c r="AP11" s="137"/>
    </row>
    <row r="12" spans="1:42">
      <c r="A12" s="138" t="s">
        <v>0</v>
      </c>
      <c r="B12" s="137">
        <v>39.479999999999997</v>
      </c>
      <c r="C12" s="137">
        <v>1395</v>
      </c>
      <c r="D12" s="137">
        <v>477.56</v>
      </c>
      <c r="E12" s="137">
        <v>544.44000000000005</v>
      </c>
      <c r="F12" s="139">
        <v>107.96</v>
      </c>
      <c r="G12" s="139">
        <v>362.56</v>
      </c>
      <c r="H12" s="139">
        <v>186.96</v>
      </c>
      <c r="I12" s="139">
        <v>3646.88</v>
      </c>
      <c r="J12" s="139">
        <v>359.52</v>
      </c>
      <c r="K12" s="139">
        <v>3.04</v>
      </c>
      <c r="L12" s="139">
        <v>268.83999999999997</v>
      </c>
      <c r="M12" s="139">
        <v>0.66282716824985943</v>
      </c>
      <c r="N12" s="139">
        <v>0.3206402365578192</v>
      </c>
      <c r="O12" s="139">
        <v>1.6532595192321316E-2</v>
      </c>
      <c r="P12" s="134">
        <v>0.03</v>
      </c>
      <c r="Q12" s="134">
        <v>0.97</v>
      </c>
      <c r="T12" s="139"/>
      <c r="U12" s="137"/>
      <c r="V12" s="137"/>
      <c r="W12" s="137"/>
      <c r="X12" s="137"/>
      <c r="Y12" s="137"/>
      <c r="Z12" s="137"/>
      <c r="AA12" s="137"/>
      <c r="AB12" s="137"/>
      <c r="AC12" s="137"/>
      <c r="AD12" s="137"/>
      <c r="AE12" s="137"/>
      <c r="AF12" s="137"/>
      <c r="AG12" s="137"/>
      <c r="AH12" s="137"/>
      <c r="AI12" s="137"/>
      <c r="AJ12" s="137"/>
      <c r="AK12" s="137"/>
      <c r="AL12" s="137"/>
      <c r="AM12" s="137"/>
      <c r="AN12" s="137"/>
      <c r="AO12" s="137"/>
      <c r="AP12" s="137"/>
    </row>
    <row r="13" spans="1:42">
      <c r="A13" s="138" t="s">
        <v>87</v>
      </c>
      <c r="B13" s="137">
        <v>38.56</v>
      </c>
      <c r="C13" s="137">
        <v>930.56</v>
      </c>
      <c r="D13" s="137">
        <v>559.96</v>
      </c>
      <c r="E13" s="137">
        <v>640.84</v>
      </c>
      <c r="F13" s="139">
        <v>51.679999999999993</v>
      </c>
      <c r="G13" s="139">
        <v>512.76</v>
      </c>
      <c r="H13" s="139">
        <v>632.24</v>
      </c>
      <c r="I13" s="139">
        <v>11751.359999999999</v>
      </c>
      <c r="J13" s="139">
        <v>505.04</v>
      </c>
      <c r="K13" s="139">
        <v>7.72</v>
      </c>
      <c r="L13" s="139">
        <v>455.56</v>
      </c>
      <c r="M13" s="139">
        <v>0.66474313901393622</v>
      </c>
      <c r="N13" s="139">
        <v>0.30574930022926078</v>
      </c>
      <c r="O13" s="139">
        <v>2.9507560756803063E-2</v>
      </c>
      <c r="P13" s="134">
        <v>0.08</v>
      </c>
      <c r="Q13" s="134">
        <v>0.92</v>
      </c>
      <c r="T13" s="139"/>
    </row>
    <row r="14" spans="1:42">
      <c r="A14" s="138" t="s">
        <v>88</v>
      </c>
      <c r="B14" s="137">
        <v>90.08</v>
      </c>
      <c r="C14" s="137">
        <v>1502.56</v>
      </c>
      <c r="D14" s="137">
        <v>605.88</v>
      </c>
      <c r="E14" s="137">
        <v>596.16</v>
      </c>
      <c r="F14" s="139">
        <v>213.92</v>
      </c>
      <c r="G14" s="139">
        <v>568.96</v>
      </c>
      <c r="H14" s="139">
        <v>264.32</v>
      </c>
      <c r="I14" s="139">
        <v>5752.2</v>
      </c>
      <c r="J14" s="139">
        <v>546.52</v>
      </c>
      <c r="K14" s="139">
        <v>22.44</v>
      </c>
      <c r="L14" s="139">
        <v>373.68</v>
      </c>
      <c r="M14" s="139">
        <v>0.62458210374003198</v>
      </c>
      <c r="N14" s="139">
        <v>0.36102265760924862</v>
      </c>
      <c r="O14" s="139">
        <v>1.4395238650719388E-2</v>
      </c>
      <c r="P14" s="134">
        <v>0.03</v>
      </c>
      <c r="Q14" s="134">
        <v>0.97</v>
      </c>
      <c r="T14" s="139"/>
    </row>
    <row r="15" spans="1:42">
      <c r="A15" s="138" t="s">
        <v>89</v>
      </c>
      <c r="B15" s="137">
        <v>25.36</v>
      </c>
      <c r="C15" s="137">
        <v>1098.56</v>
      </c>
      <c r="D15" s="137">
        <v>359.44</v>
      </c>
      <c r="E15" s="137">
        <v>970.04</v>
      </c>
      <c r="F15" s="139">
        <v>112.24</v>
      </c>
      <c r="G15" s="139">
        <v>1012.88</v>
      </c>
      <c r="H15" s="139">
        <v>1014.6</v>
      </c>
      <c r="I15" s="139">
        <v>15340.56</v>
      </c>
      <c r="J15" s="139">
        <v>1008.88</v>
      </c>
      <c r="K15" s="139">
        <v>4</v>
      </c>
      <c r="L15" s="139">
        <v>993.8</v>
      </c>
      <c r="M15" s="139">
        <v>0.67360215729617101</v>
      </c>
      <c r="N15" s="139">
        <v>0.31738685931630001</v>
      </c>
      <c r="O15" s="139">
        <v>9.0109833875290229E-3</v>
      </c>
      <c r="P15" s="134">
        <v>0.01</v>
      </c>
      <c r="Q15" s="134">
        <v>0.99</v>
      </c>
      <c r="T15" s="139"/>
    </row>
    <row r="16" spans="1:42">
      <c r="A16" s="138" t="s">
        <v>90</v>
      </c>
      <c r="B16" s="137">
        <v>15.24</v>
      </c>
      <c r="C16" s="137">
        <v>787.68</v>
      </c>
      <c r="D16" s="137">
        <v>551.84</v>
      </c>
      <c r="E16" s="137">
        <v>892.24</v>
      </c>
      <c r="F16" s="139">
        <v>250.92000000000002</v>
      </c>
      <c r="G16" s="139">
        <v>364.47999999999996</v>
      </c>
      <c r="H16" s="139">
        <v>4888.04</v>
      </c>
      <c r="I16" s="139">
        <v>5107.2400000000007</v>
      </c>
      <c r="J16" s="139">
        <v>360.28</v>
      </c>
      <c r="K16" s="139">
        <v>4.2</v>
      </c>
      <c r="L16" s="139">
        <v>344.6</v>
      </c>
      <c r="M16" s="139">
        <v>0.48141152468654902</v>
      </c>
      <c r="N16" s="139">
        <v>0.49635591526218537</v>
      </c>
      <c r="O16" s="139">
        <v>2.2232560051265667E-2</v>
      </c>
      <c r="P16" s="134">
        <v>0.19</v>
      </c>
      <c r="Q16" s="134">
        <v>0.81</v>
      </c>
      <c r="T16" s="139"/>
    </row>
    <row r="17" spans="1:20">
      <c r="A17" s="138" t="s">
        <v>91</v>
      </c>
      <c r="B17" s="137">
        <v>45.04</v>
      </c>
      <c r="C17" s="137">
        <v>686.04</v>
      </c>
      <c r="D17" s="137">
        <v>334.16</v>
      </c>
      <c r="E17" s="137">
        <v>399.12</v>
      </c>
      <c r="F17" s="139">
        <v>25.560000000000002</v>
      </c>
      <c r="G17" s="139">
        <v>181.04</v>
      </c>
      <c r="H17" s="139">
        <v>26</v>
      </c>
      <c r="I17" s="139">
        <v>2240.52</v>
      </c>
      <c r="J17" s="139">
        <v>175.76</v>
      </c>
      <c r="K17" s="139">
        <v>5.28</v>
      </c>
      <c r="L17" s="139">
        <v>100.76</v>
      </c>
      <c r="M17" s="139">
        <v>0.62559976378533988</v>
      </c>
      <c r="N17" s="139">
        <v>0.34698246317054915</v>
      </c>
      <c r="O17" s="139">
        <v>2.7417773044110978E-2</v>
      </c>
      <c r="P17" s="134">
        <v>0.02</v>
      </c>
      <c r="Q17" s="134">
        <v>0.98</v>
      </c>
      <c r="T17" s="139"/>
    </row>
    <row r="18" spans="1:20">
      <c r="A18" s="138" t="s">
        <v>92</v>
      </c>
      <c r="B18" s="137">
        <v>3.92</v>
      </c>
      <c r="C18" s="137">
        <v>542.28</v>
      </c>
      <c r="D18" s="137">
        <v>293.48</v>
      </c>
      <c r="E18" s="137">
        <v>401.88</v>
      </c>
      <c r="F18" s="139">
        <v>23.96</v>
      </c>
      <c r="G18" s="139">
        <v>145.91999999999999</v>
      </c>
      <c r="H18" s="139">
        <v>839.76</v>
      </c>
      <c r="I18" s="139">
        <v>309</v>
      </c>
      <c r="J18" s="139">
        <v>140.19999999999999</v>
      </c>
      <c r="K18" s="139">
        <v>5.72</v>
      </c>
      <c r="L18" s="139">
        <v>124.36</v>
      </c>
      <c r="M18" s="139">
        <v>0.84001812318517288</v>
      </c>
      <c r="N18" s="139">
        <v>0.14735276455759516</v>
      </c>
      <c r="O18" s="139">
        <v>1.2629112257231909E-2</v>
      </c>
      <c r="P18" s="134">
        <v>7.0000000000000007E-2</v>
      </c>
      <c r="Q18" s="134">
        <v>0.92999999999999994</v>
      </c>
      <c r="T18" s="139"/>
    </row>
    <row r="19" spans="1:20">
      <c r="A19" s="138" t="s">
        <v>93</v>
      </c>
      <c r="B19" s="137">
        <v>16.12</v>
      </c>
      <c r="C19" s="137">
        <v>920.32</v>
      </c>
      <c r="D19" s="137">
        <v>354.52</v>
      </c>
      <c r="E19" s="137">
        <v>622.88</v>
      </c>
      <c r="F19" s="139">
        <v>148.04</v>
      </c>
      <c r="G19" s="139">
        <v>1122.3999999999999</v>
      </c>
      <c r="H19" s="139">
        <v>746.6</v>
      </c>
      <c r="I19" s="139">
        <v>17213.48</v>
      </c>
      <c r="J19" s="139">
        <v>1115.8</v>
      </c>
      <c r="K19" s="139">
        <v>6.6</v>
      </c>
      <c r="L19" s="139">
        <v>1075.48</v>
      </c>
      <c r="M19" s="139">
        <v>0.71098470928920965</v>
      </c>
      <c r="N19" s="139">
        <v>0.2658883921413947</v>
      </c>
      <c r="O19" s="139">
        <v>2.3126898569395593E-2</v>
      </c>
      <c r="P19" s="134">
        <v>0.05</v>
      </c>
      <c r="Q19" s="134">
        <v>0.95</v>
      </c>
      <c r="T19" s="139"/>
    </row>
    <row r="20" spans="1:20">
      <c r="A20" s="138" t="s">
        <v>94</v>
      </c>
      <c r="B20" s="137">
        <v>17.96</v>
      </c>
      <c r="C20" s="137">
        <v>773.4</v>
      </c>
      <c r="D20" s="137">
        <v>313.68</v>
      </c>
      <c r="E20" s="137">
        <v>623.28</v>
      </c>
      <c r="F20" s="139">
        <v>238.16</v>
      </c>
      <c r="G20" s="139">
        <v>689.84</v>
      </c>
      <c r="H20" s="139">
        <v>1513.84</v>
      </c>
      <c r="I20" s="139">
        <v>16705.28</v>
      </c>
      <c r="J20" s="139">
        <v>689.84</v>
      </c>
      <c r="K20" s="139">
        <v>0</v>
      </c>
      <c r="L20" s="139">
        <v>677.68</v>
      </c>
      <c r="M20" s="139">
        <v>0.65053059987742157</v>
      </c>
      <c r="N20" s="139">
        <v>0.33915696253090283</v>
      </c>
      <c r="O20" s="139">
        <v>1.0312437591675676E-2</v>
      </c>
      <c r="P20" s="134">
        <v>0.01</v>
      </c>
      <c r="Q20" s="134">
        <v>0.99</v>
      </c>
      <c r="T20" s="139"/>
    </row>
    <row r="21" spans="1:20">
      <c r="A21" s="138" t="s">
        <v>95</v>
      </c>
      <c r="B21" s="137">
        <v>61.92</v>
      </c>
      <c r="C21" s="137">
        <v>2830.52</v>
      </c>
      <c r="D21" s="137">
        <v>1196.92</v>
      </c>
      <c r="E21" s="137">
        <v>1981.16</v>
      </c>
      <c r="F21" s="139">
        <v>161.28</v>
      </c>
      <c r="G21" s="139">
        <v>1278.9599999999998</v>
      </c>
      <c r="H21" s="139">
        <v>2081.08</v>
      </c>
      <c r="I21" s="139">
        <v>8895.119999999999</v>
      </c>
      <c r="J21" s="139">
        <v>1245.8399999999999</v>
      </c>
      <c r="K21" s="139">
        <v>33.119999999999997</v>
      </c>
      <c r="L21" s="139">
        <v>1031.48</v>
      </c>
      <c r="M21" s="139">
        <v>0.70361492204891718</v>
      </c>
      <c r="N21" s="139">
        <v>0.28427666318112998</v>
      </c>
      <c r="O21" s="139">
        <v>1.210841476995277E-2</v>
      </c>
      <c r="P21" s="134">
        <v>0.05</v>
      </c>
      <c r="Q21" s="134">
        <v>0.95</v>
      </c>
      <c r="T21" s="139"/>
    </row>
    <row r="22" spans="1:20">
      <c r="A22" s="138" t="s">
        <v>96</v>
      </c>
      <c r="B22" s="137">
        <v>950</v>
      </c>
      <c r="C22" s="137">
        <v>3218.12</v>
      </c>
      <c r="D22" s="137">
        <v>2087.6</v>
      </c>
      <c r="E22" s="137">
        <v>1333.88</v>
      </c>
      <c r="F22" s="139">
        <v>353.6</v>
      </c>
      <c r="G22" s="139">
        <v>1333.44</v>
      </c>
      <c r="H22" s="139">
        <v>380.03999999999996</v>
      </c>
      <c r="I22" s="139">
        <v>16198.039999999999</v>
      </c>
      <c r="J22" s="139">
        <v>1164.48</v>
      </c>
      <c r="K22" s="139">
        <v>168.96</v>
      </c>
      <c r="L22" s="139">
        <v>862.2</v>
      </c>
      <c r="M22" s="139">
        <v>0.60090882933653478</v>
      </c>
      <c r="N22" s="139">
        <v>0.38329579616823256</v>
      </c>
      <c r="O22" s="139">
        <v>1.5795374495232613E-2</v>
      </c>
      <c r="P22" s="134">
        <v>0.02</v>
      </c>
      <c r="Q22" s="134">
        <v>0.98</v>
      </c>
      <c r="T22" s="139"/>
    </row>
    <row r="23" spans="1:20">
      <c r="A23" s="138" t="s">
        <v>97</v>
      </c>
      <c r="B23" s="137">
        <v>9.76</v>
      </c>
      <c r="C23" s="137">
        <v>803.64</v>
      </c>
      <c r="D23" s="137">
        <v>343.4</v>
      </c>
      <c r="E23" s="137">
        <v>570.6</v>
      </c>
      <c r="F23" s="139">
        <v>101.32</v>
      </c>
      <c r="G23" s="139">
        <v>435.47999999999996</v>
      </c>
      <c r="H23" s="139">
        <v>682.8</v>
      </c>
      <c r="I23" s="139">
        <v>2768.76</v>
      </c>
      <c r="J23" s="139">
        <v>430.64</v>
      </c>
      <c r="K23" s="139">
        <v>4.84</v>
      </c>
      <c r="L23" s="139">
        <v>413.8</v>
      </c>
      <c r="M23" s="139">
        <v>0.69753255986077134</v>
      </c>
      <c r="N23" s="139">
        <v>0.28430637982534346</v>
      </c>
      <c r="O23" s="139">
        <v>1.8161060313885178E-2</v>
      </c>
      <c r="P23" s="134">
        <v>0.08</v>
      </c>
      <c r="Q23" s="134">
        <v>0.92</v>
      </c>
      <c r="T23" s="139"/>
    </row>
    <row r="24" spans="1:20">
      <c r="A24" s="138" t="s">
        <v>98</v>
      </c>
      <c r="B24" s="137">
        <v>69</v>
      </c>
      <c r="C24" s="137">
        <v>1087.3599999999999</v>
      </c>
      <c r="D24" s="137">
        <v>583.08000000000004</v>
      </c>
      <c r="E24" s="137">
        <v>594.44000000000005</v>
      </c>
      <c r="F24" s="139">
        <v>67.8</v>
      </c>
      <c r="G24" s="139">
        <v>397.56</v>
      </c>
      <c r="H24" s="139">
        <v>294.8</v>
      </c>
      <c r="I24" s="139">
        <v>9800.0400000000009</v>
      </c>
      <c r="J24" s="139">
        <v>377.32</v>
      </c>
      <c r="K24" s="139">
        <v>20.239999999999998</v>
      </c>
      <c r="L24" s="139">
        <v>328.96</v>
      </c>
      <c r="M24" s="139">
        <v>0.72643123676337107</v>
      </c>
      <c r="N24" s="139">
        <v>0.25599220089420782</v>
      </c>
      <c r="O24" s="139">
        <v>1.7576562342421085E-2</v>
      </c>
      <c r="P24" s="134">
        <v>0.05</v>
      </c>
      <c r="Q24" s="134">
        <v>0.95</v>
      </c>
      <c r="T24" s="139"/>
    </row>
    <row r="25" spans="1:20">
      <c r="A25" s="138" t="s">
        <v>99</v>
      </c>
      <c r="B25" s="137">
        <v>2.64</v>
      </c>
      <c r="C25" s="137">
        <v>583.24</v>
      </c>
      <c r="D25" s="137">
        <v>184.6</v>
      </c>
      <c r="E25" s="137">
        <v>303.8</v>
      </c>
      <c r="F25" s="139">
        <v>20.439999999999998</v>
      </c>
      <c r="G25" s="139">
        <v>427.24</v>
      </c>
      <c r="H25" s="139">
        <v>290.08</v>
      </c>
      <c r="I25" s="139">
        <v>5074.6400000000003</v>
      </c>
      <c r="J25" s="139">
        <v>427.24</v>
      </c>
      <c r="K25" s="139">
        <v>0</v>
      </c>
      <c r="L25" s="139">
        <v>419.84</v>
      </c>
      <c r="M25" s="139">
        <v>0.65920229661729235</v>
      </c>
      <c r="N25" s="139">
        <v>0.33196525966111068</v>
      </c>
      <c r="O25" s="139">
        <v>8.8324437215970084E-3</v>
      </c>
      <c r="P25" s="134">
        <v>0.05</v>
      </c>
      <c r="Q25" s="134">
        <v>0.95</v>
      </c>
      <c r="T25" s="139"/>
    </row>
    <row r="26" spans="1:20">
      <c r="A26" s="138" t="s">
        <v>100</v>
      </c>
      <c r="B26" s="137">
        <v>23.4</v>
      </c>
      <c r="C26" s="137">
        <v>930.4</v>
      </c>
      <c r="D26" s="137">
        <v>469.12</v>
      </c>
      <c r="E26" s="137">
        <v>1067.3599999999999</v>
      </c>
      <c r="F26" s="139">
        <v>111</v>
      </c>
      <c r="G26" s="139">
        <v>857.04000000000008</v>
      </c>
      <c r="H26" s="139">
        <v>4308.84</v>
      </c>
      <c r="I26" s="139">
        <v>12848.039999999999</v>
      </c>
      <c r="J26" s="139">
        <v>852.84</v>
      </c>
      <c r="K26" s="139">
        <v>4.2</v>
      </c>
      <c r="L26" s="139">
        <v>799.08</v>
      </c>
      <c r="M26" s="139">
        <v>0.48760890494811782</v>
      </c>
      <c r="N26" s="139">
        <v>0.47052167401614114</v>
      </c>
      <c r="O26" s="139">
        <v>4.1869421035741032E-2</v>
      </c>
      <c r="P26" s="134">
        <v>0.14000000000000001</v>
      </c>
      <c r="Q26" s="134">
        <v>0.86</v>
      </c>
      <c r="T26" s="139"/>
    </row>
    <row r="27" spans="1:20">
      <c r="A27" s="138" t="s">
        <v>101</v>
      </c>
      <c r="B27" s="137">
        <v>59.24</v>
      </c>
      <c r="C27" s="137">
        <v>2285.08</v>
      </c>
      <c r="D27" s="137">
        <v>740.48</v>
      </c>
      <c r="E27" s="137">
        <v>1171.56</v>
      </c>
      <c r="F27" s="139">
        <v>286.24</v>
      </c>
      <c r="G27" s="139">
        <v>1271.52</v>
      </c>
      <c r="H27" s="139">
        <v>1667.3200000000002</v>
      </c>
      <c r="I27" s="139">
        <v>20157.52</v>
      </c>
      <c r="J27" s="139">
        <v>1252.44</v>
      </c>
      <c r="K27" s="139">
        <v>19.079999999999998</v>
      </c>
      <c r="L27" s="139">
        <v>1182.44</v>
      </c>
      <c r="M27" s="139">
        <v>0.58097524336902251</v>
      </c>
      <c r="N27" s="139">
        <v>0.40503379920767002</v>
      </c>
      <c r="O27" s="139">
        <v>1.3990957423307462E-2</v>
      </c>
      <c r="P27" s="134">
        <v>0.02</v>
      </c>
      <c r="Q27" s="134">
        <v>0.98</v>
      </c>
      <c r="T27" s="139"/>
    </row>
    <row r="28" spans="1:20">
      <c r="A28" s="134" t="s">
        <v>102</v>
      </c>
      <c r="B28" s="137">
        <v>10.36</v>
      </c>
      <c r="C28" s="137">
        <v>468.56</v>
      </c>
      <c r="D28" s="137">
        <v>190.36</v>
      </c>
      <c r="E28" s="137">
        <v>505.08</v>
      </c>
      <c r="F28" s="139">
        <v>64.16</v>
      </c>
      <c r="G28" s="139">
        <v>844.16</v>
      </c>
      <c r="H28" s="139">
        <v>371.56</v>
      </c>
      <c r="I28" s="139">
        <v>27245.559999999998</v>
      </c>
      <c r="J28" s="139">
        <v>844.16</v>
      </c>
      <c r="K28" s="139">
        <v>0</v>
      </c>
      <c r="L28" s="139">
        <v>833.6</v>
      </c>
      <c r="M28" s="139">
        <v>0.54761826848609796</v>
      </c>
      <c r="N28" s="139">
        <v>0.42565747133959442</v>
      </c>
      <c r="O28" s="139">
        <v>2.672426017430762E-2</v>
      </c>
      <c r="P28" s="134">
        <v>0.05</v>
      </c>
      <c r="Q28" s="134">
        <v>0.95</v>
      </c>
      <c r="T28" s="139"/>
    </row>
    <row r="29" spans="1:20">
      <c r="A29" s="134" t="s">
        <v>103</v>
      </c>
      <c r="B29" s="137">
        <v>1643.0800000000002</v>
      </c>
      <c r="C29" s="137">
        <v>26823.16</v>
      </c>
      <c r="D29" s="137">
        <v>12058.480000000001</v>
      </c>
      <c r="E29" s="137">
        <v>16838.68</v>
      </c>
      <c r="F29" s="139">
        <v>3065.44</v>
      </c>
      <c r="G29" s="139">
        <v>14693.96</v>
      </c>
      <c r="H29" s="139">
        <v>24752.600000000002</v>
      </c>
      <c r="I29" s="139">
        <v>220975.35999999999</v>
      </c>
      <c r="J29" s="139">
        <v>14325.279999999999</v>
      </c>
      <c r="K29" s="139">
        <v>368.67999999999995</v>
      </c>
      <c r="L29" s="139">
        <v>12916.36</v>
      </c>
      <c r="M29" s="139">
        <v>0.65957488858128643</v>
      </c>
      <c r="N29" s="139">
        <v>0.32379565469262972</v>
      </c>
      <c r="O29" s="139">
        <v>1.6629456726083788E-2</v>
      </c>
      <c r="P29" s="134">
        <v>0.06</v>
      </c>
      <c r="Q29" s="134">
        <v>0.94</v>
      </c>
      <c r="T29" s="139"/>
    </row>
    <row r="31" spans="1:20">
      <c r="A31" s="136" t="s">
        <v>14</v>
      </c>
    </row>
    <row r="32" spans="1:20">
      <c r="A32" s="134" t="s">
        <v>15</v>
      </c>
    </row>
    <row r="33" spans="1:1">
      <c r="A33" s="134" t="s">
        <v>314</v>
      </c>
    </row>
  </sheetData>
  <sortState xmlns:xlrd2="http://schemas.microsoft.com/office/spreadsheetml/2017/richdata2" ref="A8:B29">
    <sortCondition ref="A8:A29"/>
  </sortState>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32AE-E836-4BB4-8A8A-D8AA856966D2}">
  <sheetPr codeName="Taul6"/>
  <dimension ref="A1:AK33"/>
  <sheetViews>
    <sheetView topLeftCell="A3" workbookViewId="0">
      <selection activeCell="E12" sqref="E12"/>
    </sheetView>
  </sheetViews>
  <sheetFormatPr defaultColWidth="11.453125" defaultRowHeight="14.5"/>
  <cols>
    <col min="1" max="1" width="35.81640625" style="122" bestFit="1" customWidth="1"/>
    <col min="2" max="2" width="11.1796875" style="122" bestFit="1" customWidth="1"/>
    <col min="3" max="3" width="16.90625" style="120" bestFit="1" customWidth="1"/>
    <col min="4" max="4" width="18.1796875" style="120" customWidth="1"/>
    <col min="5" max="5" width="24.6328125" style="120" bestFit="1" customWidth="1"/>
    <col min="6" max="6" width="31.08984375" style="120" bestFit="1" customWidth="1"/>
    <col min="7" max="7" width="11.81640625" style="120" customWidth="1"/>
    <col min="8" max="11" width="11.453125" style="120"/>
    <col min="12" max="24" width="12.36328125" style="120" bestFit="1" customWidth="1"/>
    <col min="25" max="16384" width="11.453125" style="120"/>
  </cols>
  <sheetData>
    <row r="1" spans="1:37" ht="14.5" customHeight="1">
      <c r="C1" s="326" t="s">
        <v>266</v>
      </c>
      <c r="D1" s="326"/>
      <c r="E1" s="120" t="s">
        <v>272</v>
      </c>
      <c r="H1" s="326" t="s">
        <v>266</v>
      </c>
      <c r="I1" s="326"/>
      <c r="L1" s="122" t="s">
        <v>268</v>
      </c>
      <c r="M1" s="121"/>
      <c r="N1" s="121"/>
      <c r="O1" s="121"/>
      <c r="P1" s="121"/>
      <c r="Q1" s="121"/>
      <c r="R1" s="121"/>
      <c r="S1" s="121"/>
      <c r="T1" s="121"/>
      <c r="U1" s="121"/>
      <c r="Y1" s="121"/>
      <c r="Z1" s="121"/>
      <c r="AA1" s="121"/>
      <c r="AB1" s="121"/>
      <c r="AC1" s="121"/>
      <c r="AD1" s="121"/>
      <c r="AE1" s="121"/>
      <c r="AF1" s="121"/>
      <c r="AG1" s="121"/>
      <c r="AH1" s="121"/>
    </row>
    <row r="2" spans="1:37" ht="30" customHeight="1">
      <c r="A2" s="120"/>
      <c r="B2" s="120"/>
      <c r="L2" s="121" t="s">
        <v>269</v>
      </c>
      <c r="M2" s="121"/>
      <c r="N2" s="121"/>
      <c r="O2" s="121"/>
      <c r="P2" s="121"/>
      <c r="Q2" s="121"/>
      <c r="R2" s="121"/>
      <c r="S2" s="121" t="s">
        <v>267</v>
      </c>
      <c r="T2" s="121"/>
      <c r="U2" s="121"/>
      <c r="Y2" s="121" t="s">
        <v>270</v>
      </c>
      <c r="Z2" s="121"/>
      <c r="AA2" s="121"/>
      <c r="AB2" s="121"/>
      <c r="AC2" s="121"/>
      <c r="AD2" s="121"/>
      <c r="AE2" s="121"/>
      <c r="AF2" s="121" t="s">
        <v>267</v>
      </c>
      <c r="AG2" s="121"/>
      <c r="AH2" s="121"/>
    </row>
    <row r="3" spans="1:37">
      <c r="A3" s="121"/>
      <c r="B3" s="121" t="s">
        <v>288</v>
      </c>
      <c r="C3" s="121" t="s">
        <v>411</v>
      </c>
      <c r="D3" s="121" t="s">
        <v>346</v>
      </c>
      <c r="H3" s="121" t="s">
        <v>289</v>
      </c>
      <c r="I3" s="121"/>
      <c r="J3" s="121" t="s">
        <v>290</v>
      </c>
      <c r="K3" s="121"/>
      <c r="L3" s="121">
        <v>1</v>
      </c>
      <c r="M3" s="121">
        <v>2</v>
      </c>
      <c r="N3" s="121">
        <v>3</v>
      </c>
      <c r="O3" s="121">
        <v>4</v>
      </c>
      <c r="P3" s="121">
        <v>5</v>
      </c>
      <c r="Q3" s="121">
        <v>6</v>
      </c>
      <c r="R3" s="121">
        <v>7</v>
      </c>
      <c r="S3" s="121">
        <v>1</v>
      </c>
      <c r="T3" s="121">
        <v>2</v>
      </c>
      <c r="U3" s="121">
        <v>3</v>
      </c>
      <c r="V3" s="121">
        <v>4</v>
      </c>
      <c r="W3" s="121">
        <v>5</v>
      </c>
      <c r="X3" s="121">
        <v>6</v>
      </c>
      <c r="Y3" s="121">
        <v>1</v>
      </c>
      <c r="Z3" s="121">
        <v>2</v>
      </c>
      <c r="AA3" s="121">
        <v>3</v>
      </c>
      <c r="AB3" s="121">
        <v>4</v>
      </c>
      <c r="AC3" s="121">
        <v>5</v>
      </c>
      <c r="AD3" s="121">
        <v>6</v>
      </c>
      <c r="AE3" s="121">
        <v>7</v>
      </c>
      <c r="AF3" s="121">
        <v>1</v>
      </c>
      <c r="AG3" s="121">
        <v>2</v>
      </c>
      <c r="AH3" s="121">
        <v>3</v>
      </c>
      <c r="AI3" s="121">
        <v>4</v>
      </c>
      <c r="AJ3" s="121">
        <v>5</v>
      </c>
      <c r="AK3" s="121">
        <v>6</v>
      </c>
    </row>
    <row r="4" spans="1:37">
      <c r="A4" s="119" t="s">
        <v>72</v>
      </c>
      <c r="B4" s="123" t="s">
        <v>104</v>
      </c>
      <c r="C4" s="121" t="s">
        <v>13</v>
      </c>
      <c r="D4" s="121" t="s">
        <v>231</v>
      </c>
      <c r="E4" s="121" t="s">
        <v>271</v>
      </c>
      <c r="F4" s="121" t="s">
        <v>286</v>
      </c>
      <c r="G4" s="121" t="s">
        <v>243</v>
      </c>
      <c r="H4" s="121" t="s">
        <v>13</v>
      </c>
      <c r="I4" s="121" t="s">
        <v>232</v>
      </c>
      <c r="J4" s="121" t="s">
        <v>13</v>
      </c>
      <c r="K4" s="121" t="s">
        <v>232</v>
      </c>
    </row>
    <row r="5" spans="1:37" s="129" customFormat="1" ht="15" customHeight="1">
      <c r="A5" s="124" t="s">
        <v>81</v>
      </c>
      <c r="B5" s="125">
        <v>1916</v>
      </c>
      <c r="C5" s="129">
        <v>16657</v>
      </c>
      <c r="D5" s="129">
        <v>57.513357747493501</v>
      </c>
      <c r="E5" s="128">
        <v>147</v>
      </c>
      <c r="F5" s="128">
        <f>E5*0.2*1000/(44/12)</f>
        <v>8018.1818181818198</v>
      </c>
      <c r="G5" s="128">
        <f>F5/C5</f>
        <v>0.4813701037510848</v>
      </c>
      <c r="H5" s="129">
        <v>13479</v>
      </c>
      <c r="I5" s="129">
        <v>81.400000000000006</v>
      </c>
      <c r="J5" s="129">
        <v>3075</v>
      </c>
      <c r="K5" s="129">
        <v>18.600000000000001</v>
      </c>
      <c r="Y5" s="128"/>
      <c r="Z5" s="128"/>
      <c r="AA5" s="128"/>
      <c r="AB5" s="128"/>
      <c r="AC5" s="128"/>
      <c r="AD5" s="128"/>
      <c r="AE5" s="128"/>
      <c r="AF5" s="128"/>
      <c r="AG5" s="128"/>
      <c r="AH5" s="128"/>
      <c r="AI5" s="128"/>
      <c r="AJ5" s="128"/>
      <c r="AK5" s="128"/>
    </row>
    <row r="6" spans="1:37" s="129" customFormat="1" ht="15" customHeight="1">
      <c r="A6" s="124" t="s">
        <v>82</v>
      </c>
      <c r="B6" s="125">
        <v>3415</v>
      </c>
      <c r="C6" s="129">
        <v>31593</v>
      </c>
      <c r="D6" s="129">
        <v>54.04678251511411</v>
      </c>
      <c r="E6" s="128">
        <v>110.4</v>
      </c>
      <c r="F6" s="128">
        <f t="shared" ref="F6:F28" si="0">E6*0.2*1000/(44/12)</f>
        <v>6021.8181818181829</v>
      </c>
      <c r="G6" s="128">
        <f t="shared" ref="G6:G28" si="1">F6/C6</f>
        <v>0.19060608938113452</v>
      </c>
      <c r="H6" s="129">
        <v>24755</v>
      </c>
      <c r="I6" s="129">
        <v>78.599999999999994</v>
      </c>
      <c r="J6" s="129">
        <v>6759</v>
      </c>
      <c r="K6" s="129">
        <v>21.4</v>
      </c>
      <c r="Y6" s="128"/>
      <c r="Z6" s="128"/>
      <c r="AA6" s="128"/>
      <c r="AB6" s="128"/>
      <c r="AC6" s="128"/>
      <c r="AD6" s="128"/>
      <c r="AE6" s="128"/>
      <c r="AF6" s="128"/>
      <c r="AG6" s="128"/>
      <c r="AH6" s="128"/>
      <c r="AI6" s="128"/>
      <c r="AJ6" s="128"/>
      <c r="AK6" s="128"/>
    </row>
    <row r="7" spans="1:37" s="129" customFormat="1" ht="15" customHeight="1">
      <c r="A7" s="124" t="s">
        <v>83</v>
      </c>
      <c r="B7" s="125">
        <v>5894</v>
      </c>
      <c r="C7" s="129">
        <v>57439</v>
      </c>
      <c r="D7" s="129">
        <v>51.306603527220183</v>
      </c>
      <c r="E7" s="128">
        <v>104.7</v>
      </c>
      <c r="F7" s="128">
        <f t="shared" si="0"/>
        <v>5710.909090909091</v>
      </c>
      <c r="G7" s="128">
        <f t="shared" si="1"/>
        <v>9.9425635733719098E-2</v>
      </c>
      <c r="H7" s="129">
        <v>39255</v>
      </c>
      <c r="I7" s="129">
        <v>69.900000000000006</v>
      </c>
      <c r="J7" s="129">
        <v>16868</v>
      </c>
      <c r="K7" s="129">
        <v>30.1</v>
      </c>
      <c r="Y7" s="128"/>
      <c r="Z7" s="128"/>
      <c r="AA7" s="128"/>
      <c r="AB7" s="128"/>
      <c r="AC7" s="128"/>
      <c r="AD7" s="128"/>
      <c r="AE7" s="128"/>
      <c r="AF7" s="128"/>
      <c r="AG7" s="128"/>
      <c r="AH7" s="128"/>
      <c r="AI7" s="128"/>
      <c r="AJ7" s="128"/>
      <c r="AK7" s="128"/>
    </row>
    <row r="8" spans="1:37" s="129" customFormat="1" ht="15" customHeight="1">
      <c r="A8" s="124" t="s">
        <v>84</v>
      </c>
      <c r="B8" s="125">
        <v>2038</v>
      </c>
      <c r="C8" s="129">
        <v>20350</v>
      </c>
      <c r="D8" s="129">
        <v>50.073710073710075</v>
      </c>
      <c r="E8" s="128">
        <v>25.5</v>
      </c>
      <c r="F8" s="128">
        <f t="shared" si="0"/>
        <v>1390.9090909090912</v>
      </c>
      <c r="G8" s="128">
        <f t="shared" si="1"/>
        <v>6.834934107661382E-2</v>
      </c>
      <c r="H8" s="129">
        <v>16190</v>
      </c>
      <c r="I8" s="129">
        <v>78.900000000000006</v>
      </c>
      <c r="J8" s="129">
        <v>4325</v>
      </c>
      <c r="K8" s="129">
        <v>21.1</v>
      </c>
      <c r="Y8" s="128"/>
      <c r="Z8" s="128"/>
      <c r="AA8" s="128"/>
      <c r="AB8" s="128"/>
      <c r="AC8" s="128"/>
      <c r="AD8" s="128"/>
      <c r="AE8" s="128"/>
      <c r="AF8" s="128"/>
      <c r="AG8" s="128"/>
      <c r="AH8" s="128"/>
      <c r="AI8" s="128"/>
      <c r="AJ8" s="128"/>
      <c r="AK8" s="128"/>
    </row>
    <row r="9" spans="1:37" s="129" customFormat="1" ht="15" customHeight="1">
      <c r="A9" s="124" t="s">
        <v>85</v>
      </c>
      <c r="B9" s="125">
        <v>5665</v>
      </c>
      <c r="C9" s="129">
        <v>46977</v>
      </c>
      <c r="D9" s="129">
        <v>60.295463737573705</v>
      </c>
      <c r="E9" s="128">
        <v>246.1</v>
      </c>
      <c r="F9" s="128">
        <f t="shared" si="0"/>
        <v>13423.636363636364</v>
      </c>
      <c r="G9" s="128">
        <f t="shared" si="1"/>
        <v>0.2857491190079478</v>
      </c>
      <c r="H9" s="129">
        <v>38224</v>
      </c>
      <c r="I9" s="129">
        <v>82.9</v>
      </c>
      <c r="J9" s="129">
        <v>7871</v>
      </c>
      <c r="K9" s="129">
        <v>17.100000000000001</v>
      </c>
      <c r="Y9" s="128"/>
      <c r="Z9" s="128"/>
      <c r="AA9" s="128"/>
      <c r="AB9" s="128"/>
      <c r="AC9" s="128"/>
      <c r="AD9" s="128"/>
      <c r="AE9" s="128"/>
      <c r="AF9" s="128"/>
      <c r="AG9" s="128"/>
      <c r="AH9" s="128"/>
      <c r="AI9" s="128"/>
      <c r="AJ9" s="128"/>
      <c r="AK9" s="128"/>
    </row>
    <row r="10" spans="1:37" s="129" customFormat="1" ht="15" customHeight="1">
      <c r="A10" s="124" t="s">
        <v>86</v>
      </c>
      <c r="B10" s="125">
        <v>2253</v>
      </c>
      <c r="C10" s="129">
        <v>28105</v>
      </c>
      <c r="D10" s="129">
        <v>40.081835972246928</v>
      </c>
      <c r="E10" s="128">
        <v>27.4</v>
      </c>
      <c r="F10" s="128">
        <f t="shared" si="0"/>
        <v>1494.5454545454545</v>
      </c>
      <c r="G10" s="128">
        <f t="shared" si="1"/>
        <v>5.3177208843460395E-2</v>
      </c>
      <c r="H10" s="129">
        <v>14638</v>
      </c>
      <c r="I10" s="129">
        <v>51.8</v>
      </c>
      <c r="J10" s="129">
        <v>13627</v>
      </c>
      <c r="K10" s="129">
        <v>48.2</v>
      </c>
      <c r="Y10" s="128"/>
      <c r="Z10" s="128"/>
      <c r="AA10" s="128"/>
      <c r="AB10" s="128"/>
      <c r="AC10" s="128"/>
      <c r="AD10" s="128"/>
      <c r="AE10" s="128"/>
      <c r="AF10" s="128"/>
      <c r="AG10" s="128"/>
      <c r="AH10" s="128"/>
      <c r="AI10" s="128"/>
      <c r="AJ10" s="128"/>
      <c r="AK10" s="128"/>
    </row>
    <row r="11" spans="1:37" s="129" customFormat="1" ht="15" customHeight="1">
      <c r="A11" s="133" t="s">
        <v>102</v>
      </c>
      <c r="B11" s="125">
        <v>6733</v>
      </c>
      <c r="C11" s="129">
        <v>58442</v>
      </c>
      <c r="D11" s="129">
        <v>57.604120324424215</v>
      </c>
      <c r="E11" s="128">
        <v>32.200000000000003</v>
      </c>
      <c r="F11" s="128">
        <f t="shared" si="0"/>
        <v>1756.3636363636367</v>
      </c>
      <c r="G11" s="128">
        <f t="shared" si="1"/>
        <v>3.0053106265419335E-2</v>
      </c>
      <c r="H11" s="129">
        <v>45068</v>
      </c>
      <c r="I11" s="129">
        <v>83.5</v>
      </c>
      <c r="J11" s="129">
        <v>8931</v>
      </c>
      <c r="K11" s="129">
        <v>16.5</v>
      </c>
      <c r="Y11" s="128"/>
      <c r="Z11" s="128"/>
      <c r="AA11" s="128"/>
      <c r="AB11" s="128"/>
      <c r="AC11" s="128"/>
      <c r="AD11" s="128"/>
      <c r="AE11" s="128"/>
      <c r="AF11" s="128"/>
      <c r="AG11" s="128"/>
      <c r="AH11" s="128"/>
      <c r="AI11" s="128"/>
      <c r="AJ11" s="128"/>
      <c r="AK11" s="128"/>
    </row>
    <row r="12" spans="1:37" s="129" customFormat="1" ht="15" customHeight="1">
      <c r="A12" s="124" t="s">
        <v>0</v>
      </c>
      <c r="B12" s="125">
        <v>2120</v>
      </c>
      <c r="C12" s="129">
        <v>17830</v>
      </c>
      <c r="D12" s="129">
        <v>59.450364554122267</v>
      </c>
      <c r="E12" s="128">
        <v>153.5</v>
      </c>
      <c r="F12" s="128">
        <f t="shared" si="0"/>
        <v>8372.7272727272739</v>
      </c>
      <c r="G12" s="128">
        <f>F12/C12</f>
        <v>0.46958649875082858</v>
      </c>
      <c r="H12" s="129">
        <v>15057</v>
      </c>
      <c r="I12" s="129">
        <v>85</v>
      </c>
      <c r="J12" s="129">
        <v>2656</v>
      </c>
      <c r="K12" s="129">
        <v>15</v>
      </c>
      <c r="Y12" s="128"/>
      <c r="Z12" s="128"/>
      <c r="AA12" s="128"/>
      <c r="AB12" s="128"/>
      <c r="AC12" s="128"/>
      <c r="AD12" s="128"/>
      <c r="AE12" s="128"/>
      <c r="AF12" s="128"/>
      <c r="AG12" s="128"/>
      <c r="AH12" s="128"/>
      <c r="AI12" s="128"/>
      <c r="AJ12" s="128"/>
      <c r="AK12" s="128"/>
    </row>
    <row r="13" spans="1:37" s="129" customFormat="1" ht="15" customHeight="1">
      <c r="A13" s="124" t="s">
        <v>87</v>
      </c>
      <c r="B13" s="125">
        <v>4508</v>
      </c>
      <c r="C13" s="129">
        <v>43572</v>
      </c>
      <c r="D13" s="129">
        <v>51.730469108601852</v>
      </c>
      <c r="E13" s="128">
        <v>112.5</v>
      </c>
      <c r="F13" s="128">
        <f t="shared" si="0"/>
        <v>6136.3636363636369</v>
      </c>
      <c r="G13" s="128">
        <f t="shared" si="1"/>
        <v>0.14083272827420446</v>
      </c>
      <c r="H13" s="129">
        <v>34048</v>
      </c>
      <c r="I13" s="129">
        <v>79</v>
      </c>
      <c r="J13" s="129">
        <v>9035</v>
      </c>
      <c r="K13" s="129">
        <v>21</v>
      </c>
      <c r="Y13" s="128"/>
      <c r="Z13" s="128"/>
      <c r="AA13" s="128"/>
      <c r="AB13" s="128"/>
      <c r="AC13" s="128"/>
      <c r="AD13" s="128"/>
      <c r="AE13" s="128"/>
      <c r="AF13" s="128"/>
      <c r="AG13" s="128"/>
      <c r="AH13" s="128"/>
      <c r="AI13" s="128"/>
      <c r="AJ13" s="128"/>
      <c r="AK13" s="128"/>
    </row>
    <row r="14" spans="1:37" s="129" customFormat="1" ht="15" customHeight="1">
      <c r="A14" s="124" t="s">
        <v>88</v>
      </c>
      <c r="B14" s="125">
        <v>2358</v>
      </c>
      <c r="C14" s="129">
        <v>19581</v>
      </c>
      <c r="D14" s="129">
        <v>60.211429446912824</v>
      </c>
      <c r="E14" s="128">
        <v>237.4</v>
      </c>
      <c r="F14" s="128">
        <f t="shared" si="0"/>
        <v>12949.090909090912</v>
      </c>
      <c r="G14" s="128">
        <f t="shared" si="1"/>
        <v>0.66130896834129571</v>
      </c>
      <c r="H14" s="129">
        <v>16499</v>
      </c>
      <c r="I14" s="129">
        <v>86.9</v>
      </c>
      <c r="J14" s="129">
        <v>2479</v>
      </c>
      <c r="K14" s="129">
        <v>13.1</v>
      </c>
      <c r="Y14" s="128"/>
      <c r="Z14" s="128"/>
      <c r="AA14" s="128"/>
      <c r="AB14" s="128"/>
      <c r="AC14" s="128"/>
      <c r="AD14" s="128"/>
      <c r="AE14" s="128"/>
      <c r="AF14" s="128"/>
      <c r="AG14" s="128"/>
      <c r="AH14" s="128"/>
      <c r="AI14" s="128"/>
      <c r="AJ14" s="128"/>
      <c r="AK14" s="128"/>
    </row>
    <row r="15" spans="1:37" s="129" customFormat="1" ht="15" customHeight="1">
      <c r="A15" s="124" t="s">
        <v>89</v>
      </c>
      <c r="B15" s="125">
        <v>6829</v>
      </c>
      <c r="C15" s="129">
        <v>62586</v>
      </c>
      <c r="D15" s="129">
        <v>54.556929664781258</v>
      </c>
      <c r="E15" s="128">
        <v>92.3</v>
      </c>
      <c r="F15" s="128">
        <f t="shared" si="0"/>
        <v>5034.545454545455</v>
      </c>
      <c r="G15" s="128">
        <f t="shared" si="1"/>
        <v>8.0442039027026097E-2</v>
      </c>
      <c r="H15" s="129">
        <v>52414</v>
      </c>
      <c r="I15" s="129">
        <v>84.4</v>
      </c>
      <c r="J15" s="129">
        <v>9714</v>
      </c>
      <c r="K15" s="129">
        <v>15.6</v>
      </c>
      <c r="Y15" s="128"/>
      <c r="Z15" s="128"/>
      <c r="AA15" s="128"/>
      <c r="AB15" s="128"/>
      <c r="AC15" s="128"/>
      <c r="AD15" s="128"/>
      <c r="AE15" s="128"/>
      <c r="AF15" s="128"/>
      <c r="AG15" s="128"/>
      <c r="AH15" s="128"/>
      <c r="AI15" s="128"/>
      <c r="AJ15" s="128"/>
      <c r="AK15" s="128"/>
    </row>
    <row r="16" spans="1:37" s="129" customFormat="1" ht="15" customHeight="1">
      <c r="A16" s="124" t="s">
        <v>90</v>
      </c>
      <c r="B16" s="125">
        <v>5411</v>
      </c>
      <c r="C16" s="129">
        <v>67191</v>
      </c>
      <c r="D16" s="129">
        <v>40.26580940899823</v>
      </c>
      <c r="E16" s="128">
        <v>97.4</v>
      </c>
      <c r="F16" s="128">
        <f t="shared" si="0"/>
        <v>5312.7272727272739</v>
      </c>
      <c r="G16" s="128">
        <f t="shared" si="1"/>
        <v>7.9069031160829181E-2</v>
      </c>
      <c r="H16" s="129">
        <v>34340</v>
      </c>
      <c r="I16" s="129">
        <v>50.8</v>
      </c>
      <c r="J16" s="129">
        <v>33212</v>
      </c>
      <c r="K16" s="129">
        <v>49.2</v>
      </c>
      <c r="Y16" s="128"/>
      <c r="Z16" s="128"/>
      <c r="AA16" s="128"/>
      <c r="AB16" s="128"/>
      <c r="AC16" s="128"/>
      <c r="AD16" s="128"/>
      <c r="AE16" s="128"/>
      <c r="AF16" s="128"/>
      <c r="AG16" s="128"/>
      <c r="AH16" s="128"/>
      <c r="AI16" s="128"/>
      <c r="AJ16" s="128"/>
      <c r="AK16" s="128"/>
    </row>
    <row r="17" spans="1:37" s="129" customFormat="1" ht="15" customHeight="1">
      <c r="A17" s="124" t="s">
        <v>91</v>
      </c>
      <c r="B17" s="125">
        <v>603</v>
      </c>
      <c r="C17" s="129">
        <v>5042</v>
      </c>
      <c r="D17" s="129">
        <v>59.797699325664418</v>
      </c>
      <c r="E17" s="128">
        <v>109.8</v>
      </c>
      <c r="F17" s="128">
        <f t="shared" si="0"/>
        <v>5989.090909090909</v>
      </c>
      <c r="G17" s="128">
        <f t="shared" si="1"/>
        <v>1.1878403231041073</v>
      </c>
      <c r="H17" s="129">
        <v>4310</v>
      </c>
      <c r="I17" s="129">
        <v>87.4</v>
      </c>
      <c r="J17" s="129">
        <v>623</v>
      </c>
      <c r="K17" s="129">
        <v>12.6</v>
      </c>
      <c r="Y17" s="128"/>
      <c r="Z17" s="128"/>
      <c r="AA17" s="128"/>
      <c r="AB17" s="128"/>
      <c r="AC17" s="128"/>
      <c r="AD17" s="128"/>
      <c r="AE17" s="128"/>
      <c r="AF17" s="128"/>
      <c r="AG17" s="128"/>
      <c r="AH17" s="128"/>
      <c r="AI17" s="128"/>
      <c r="AJ17" s="128"/>
      <c r="AK17" s="128"/>
    </row>
    <row r="18" spans="1:37" s="129" customFormat="1" ht="15" customHeight="1">
      <c r="A18" s="124" t="s">
        <v>92</v>
      </c>
      <c r="B18" s="125">
        <v>2221</v>
      </c>
      <c r="C18" s="129">
        <v>19375</v>
      </c>
      <c r="D18" s="129">
        <v>57.316129032258061</v>
      </c>
      <c r="E18" s="128">
        <v>55.7</v>
      </c>
      <c r="F18" s="128">
        <f t="shared" si="0"/>
        <v>3038.1818181818185</v>
      </c>
      <c r="G18" s="128">
        <f t="shared" si="1"/>
        <v>0.15680938416422288</v>
      </c>
      <c r="H18" s="129">
        <v>15346</v>
      </c>
      <c r="I18" s="129">
        <v>79.8</v>
      </c>
      <c r="J18" s="129">
        <v>3885</v>
      </c>
      <c r="K18" s="129">
        <v>20.2</v>
      </c>
      <c r="Y18" s="128"/>
      <c r="Z18" s="128"/>
      <c r="AA18" s="128"/>
      <c r="AB18" s="128"/>
      <c r="AC18" s="128"/>
      <c r="AD18" s="128"/>
      <c r="AE18" s="128"/>
      <c r="AF18" s="128"/>
      <c r="AG18" s="128"/>
      <c r="AH18" s="128"/>
      <c r="AI18" s="128"/>
      <c r="AJ18" s="128"/>
      <c r="AK18" s="128"/>
    </row>
    <row r="19" spans="1:37" s="129" customFormat="1" ht="15" customHeight="1">
      <c r="A19" s="124" t="s">
        <v>93</v>
      </c>
      <c r="B19" s="125">
        <v>5552</v>
      </c>
      <c r="C19" s="129">
        <v>42738</v>
      </c>
      <c r="D19" s="129">
        <v>64.953905189760874</v>
      </c>
      <c r="E19" s="128">
        <v>80.900000000000006</v>
      </c>
      <c r="F19" s="128">
        <f t="shared" si="0"/>
        <v>4412.7272727272739</v>
      </c>
      <c r="G19" s="128">
        <f t="shared" si="1"/>
        <v>0.10325067323523034</v>
      </c>
      <c r="H19" s="129">
        <v>36231</v>
      </c>
      <c r="I19" s="129">
        <v>85.6</v>
      </c>
      <c r="J19" s="129">
        <v>6089</v>
      </c>
      <c r="K19" s="129">
        <v>14.4</v>
      </c>
      <c r="Y19" s="128"/>
      <c r="Z19" s="128"/>
      <c r="AA19" s="128"/>
      <c r="AB19" s="128"/>
      <c r="AC19" s="128"/>
      <c r="AD19" s="128"/>
      <c r="AE19" s="128"/>
      <c r="AF19" s="128"/>
      <c r="AG19" s="128"/>
      <c r="AH19" s="128"/>
      <c r="AI19" s="128"/>
      <c r="AJ19" s="128"/>
      <c r="AK19" s="128"/>
    </row>
    <row r="20" spans="1:37" s="129" customFormat="1" ht="15" customHeight="1">
      <c r="A20" s="124" t="s">
        <v>94</v>
      </c>
      <c r="B20" s="125">
        <v>6882</v>
      </c>
      <c r="C20" s="129">
        <v>63344</v>
      </c>
      <c r="D20" s="129">
        <v>54.322429906542055</v>
      </c>
      <c r="E20" s="128">
        <v>59.2</v>
      </c>
      <c r="F20" s="128">
        <f t="shared" si="0"/>
        <v>3229.0909090909099</v>
      </c>
      <c r="G20" s="128">
        <f t="shared" si="1"/>
        <v>5.0977060322854727E-2</v>
      </c>
      <c r="H20" s="129">
        <v>46702</v>
      </c>
      <c r="I20" s="129">
        <v>80.599999999999994</v>
      </c>
      <c r="J20" s="129">
        <v>11262</v>
      </c>
      <c r="K20" s="129">
        <v>19.399999999999999</v>
      </c>
      <c r="Y20" s="128"/>
      <c r="Z20" s="128"/>
      <c r="AA20" s="128"/>
      <c r="AB20" s="128"/>
      <c r="AC20" s="128"/>
      <c r="AD20" s="128"/>
      <c r="AE20" s="128"/>
      <c r="AF20" s="128"/>
      <c r="AG20" s="128"/>
      <c r="AH20" s="128"/>
      <c r="AI20" s="128"/>
      <c r="AJ20" s="128"/>
      <c r="AK20" s="128"/>
    </row>
    <row r="21" spans="1:37" s="129" customFormat="1" ht="15" customHeight="1">
      <c r="A21" s="124" t="s">
        <v>95</v>
      </c>
      <c r="B21" s="125">
        <v>10737</v>
      </c>
      <c r="C21" s="129">
        <v>98237</v>
      </c>
      <c r="D21" s="129">
        <v>54.648452212506491</v>
      </c>
      <c r="E21" s="128">
        <v>286.7</v>
      </c>
      <c r="F21" s="128">
        <f t="shared" si="0"/>
        <v>15638.181818181818</v>
      </c>
      <c r="G21" s="128">
        <f t="shared" si="1"/>
        <v>0.15918830805278886</v>
      </c>
      <c r="H21" s="129">
        <v>78322</v>
      </c>
      <c r="I21" s="129">
        <v>79.7</v>
      </c>
      <c r="J21" s="129">
        <v>19980</v>
      </c>
      <c r="K21" s="129">
        <v>20.3</v>
      </c>
      <c r="Y21" s="128"/>
      <c r="Z21" s="128"/>
      <c r="AA21" s="128"/>
      <c r="AB21" s="128"/>
      <c r="AC21" s="128"/>
      <c r="AD21" s="128"/>
      <c r="AE21" s="128"/>
      <c r="AF21" s="128"/>
      <c r="AG21" s="128"/>
      <c r="AH21" s="128"/>
      <c r="AI21" s="128"/>
      <c r="AJ21" s="128"/>
      <c r="AK21" s="128"/>
    </row>
    <row r="22" spans="1:37" s="129" customFormat="1" ht="15" customHeight="1">
      <c r="A22" s="124" t="s">
        <v>96</v>
      </c>
      <c r="B22" s="125">
        <v>4490</v>
      </c>
      <c r="C22" s="129">
        <v>36839</v>
      </c>
      <c r="D22" s="129">
        <v>60.940850728847145</v>
      </c>
      <c r="E22" s="128">
        <v>1265.4000000000001</v>
      </c>
      <c r="F22" s="128">
        <f t="shared" si="0"/>
        <v>69021.818181818191</v>
      </c>
      <c r="G22" s="128">
        <f t="shared" si="1"/>
        <v>1.8736072689763075</v>
      </c>
      <c r="H22" s="129">
        <v>31129</v>
      </c>
      <c r="I22" s="129">
        <v>86.7</v>
      </c>
      <c r="J22" s="129">
        <v>4780</v>
      </c>
      <c r="K22" s="129">
        <v>13.3</v>
      </c>
      <c r="Y22" s="128"/>
      <c r="Z22" s="128"/>
      <c r="AA22" s="128"/>
      <c r="AB22" s="128"/>
      <c r="AC22" s="128"/>
      <c r="AD22" s="128"/>
      <c r="AE22" s="128"/>
      <c r="AF22" s="128"/>
      <c r="AG22" s="128"/>
      <c r="AH22" s="128"/>
      <c r="AI22" s="128"/>
      <c r="AJ22" s="128"/>
      <c r="AK22" s="128"/>
    </row>
    <row r="23" spans="1:37" s="129" customFormat="1" ht="15" customHeight="1">
      <c r="A23" s="124" t="s">
        <v>97</v>
      </c>
      <c r="B23" s="125">
        <v>3529</v>
      </c>
      <c r="C23" s="129">
        <v>30721</v>
      </c>
      <c r="D23" s="129">
        <v>57.43628137104912</v>
      </c>
      <c r="E23" s="128">
        <v>80.3</v>
      </c>
      <c r="F23" s="128">
        <f t="shared" si="0"/>
        <v>4380</v>
      </c>
      <c r="G23" s="128">
        <f t="shared" si="1"/>
        <v>0.14257348393606978</v>
      </c>
      <c r="H23" s="129">
        <v>23744</v>
      </c>
      <c r="I23" s="129">
        <v>78.900000000000006</v>
      </c>
      <c r="J23" s="129">
        <v>6341</v>
      </c>
      <c r="K23" s="129">
        <v>21.1</v>
      </c>
      <c r="Y23" s="128"/>
      <c r="Z23" s="128"/>
      <c r="AA23" s="128"/>
      <c r="AB23" s="128"/>
      <c r="AC23" s="128"/>
      <c r="AD23" s="128"/>
      <c r="AE23" s="128"/>
      <c r="AF23" s="128"/>
      <c r="AG23" s="128"/>
      <c r="AH23" s="128"/>
      <c r="AI23" s="128"/>
      <c r="AJ23" s="128"/>
      <c r="AK23" s="128"/>
    </row>
    <row r="24" spans="1:37" s="129" customFormat="1" ht="15" customHeight="1">
      <c r="A24" s="124" t="s">
        <v>98</v>
      </c>
      <c r="B24" s="125">
        <v>1976</v>
      </c>
      <c r="C24" s="129">
        <v>16685</v>
      </c>
      <c r="D24" s="129">
        <v>59.21486364998502</v>
      </c>
      <c r="E24" s="128">
        <v>171.4</v>
      </c>
      <c r="F24" s="128">
        <f t="shared" si="0"/>
        <v>9349.0909090909099</v>
      </c>
      <c r="G24" s="128">
        <f t="shared" si="1"/>
        <v>0.56032909254365659</v>
      </c>
      <c r="H24" s="129">
        <v>13583</v>
      </c>
      <c r="I24" s="129">
        <v>83.9</v>
      </c>
      <c r="J24" s="129">
        <v>2610</v>
      </c>
      <c r="K24" s="129">
        <v>16.100000000000001</v>
      </c>
      <c r="Y24" s="128"/>
      <c r="Z24" s="128"/>
      <c r="AA24" s="128"/>
      <c r="AB24" s="128"/>
      <c r="AC24" s="128"/>
      <c r="AD24" s="128"/>
      <c r="AE24" s="128"/>
      <c r="AF24" s="128"/>
      <c r="AG24" s="128"/>
      <c r="AH24" s="128"/>
      <c r="AI24" s="128"/>
      <c r="AJ24" s="128"/>
      <c r="AK24" s="128"/>
    </row>
    <row r="25" spans="1:37" s="129" customFormat="1" ht="15" customHeight="1">
      <c r="A25" s="124" t="s">
        <v>99</v>
      </c>
      <c r="B25" s="125">
        <v>2627</v>
      </c>
      <c r="C25" s="129">
        <v>21044</v>
      </c>
      <c r="D25" s="129">
        <v>62.416840904770957</v>
      </c>
      <c r="E25" s="128">
        <v>38</v>
      </c>
      <c r="F25" s="128">
        <f t="shared" si="0"/>
        <v>2072.727272727273</v>
      </c>
      <c r="G25" s="128">
        <f t="shared" si="1"/>
        <v>9.8494928375179286E-2</v>
      </c>
      <c r="H25" s="129">
        <v>17863</v>
      </c>
      <c r="I25" s="129">
        <v>84.9</v>
      </c>
      <c r="J25" s="129">
        <v>3187</v>
      </c>
      <c r="K25" s="129">
        <v>15.1</v>
      </c>
      <c r="Y25" s="128"/>
      <c r="Z25" s="128"/>
      <c r="AA25" s="128"/>
      <c r="AB25" s="128"/>
      <c r="AC25" s="128"/>
      <c r="AD25" s="128"/>
      <c r="AE25" s="128"/>
      <c r="AF25" s="128"/>
      <c r="AG25" s="128"/>
      <c r="AH25" s="128"/>
      <c r="AI25" s="128"/>
      <c r="AJ25" s="128"/>
      <c r="AK25" s="128"/>
    </row>
    <row r="26" spans="1:37" s="129" customFormat="1" ht="15" customHeight="1">
      <c r="A26" s="124" t="s">
        <v>100</v>
      </c>
      <c r="B26" s="125">
        <v>8435</v>
      </c>
      <c r="C26" s="129">
        <v>94098</v>
      </c>
      <c r="D26" s="129">
        <v>44.820293736317453</v>
      </c>
      <c r="E26" s="128">
        <v>107.5</v>
      </c>
      <c r="F26" s="128">
        <f t="shared" si="0"/>
        <v>5863.636363636364</v>
      </c>
      <c r="G26" s="128">
        <f t="shared" si="1"/>
        <v>6.2314144441288487E-2</v>
      </c>
      <c r="H26" s="129">
        <v>63487</v>
      </c>
      <c r="I26" s="129">
        <v>68</v>
      </c>
      <c r="J26" s="129">
        <v>29913</v>
      </c>
      <c r="K26" s="129">
        <v>32</v>
      </c>
      <c r="Y26" s="128"/>
      <c r="Z26" s="128"/>
      <c r="AA26" s="128"/>
      <c r="AB26" s="128"/>
      <c r="AC26" s="128"/>
      <c r="AD26" s="128"/>
      <c r="AE26" s="128"/>
      <c r="AF26" s="128"/>
      <c r="AG26" s="128"/>
      <c r="AH26" s="128"/>
      <c r="AI26" s="128"/>
      <c r="AJ26" s="128"/>
      <c r="AK26" s="128"/>
    </row>
    <row r="27" spans="1:37" s="129" customFormat="1" ht="15" customHeight="1">
      <c r="A27" s="124" t="s">
        <v>101</v>
      </c>
      <c r="B27" s="125">
        <v>9817</v>
      </c>
      <c r="C27" s="129">
        <v>90768</v>
      </c>
      <c r="D27" s="129">
        <v>54.077428168517542</v>
      </c>
      <c r="E27" s="128">
        <v>224.5</v>
      </c>
      <c r="F27" s="128">
        <f t="shared" si="0"/>
        <v>12245.454545454548</v>
      </c>
      <c r="G27" s="128">
        <f t="shared" si="1"/>
        <v>0.13490937935676173</v>
      </c>
      <c r="H27" s="129">
        <v>65138</v>
      </c>
      <c r="I27" s="129">
        <v>74.400000000000006</v>
      </c>
      <c r="J27" s="129">
        <v>22414</v>
      </c>
      <c r="K27" s="129">
        <v>25.6</v>
      </c>
      <c r="Y27" s="128"/>
      <c r="Z27" s="128"/>
      <c r="AA27" s="128"/>
      <c r="AB27" s="128"/>
      <c r="AC27" s="128"/>
      <c r="AD27" s="128"/>
      <c r="AE27" s="128"/>
      <c r="AF27" s="128"/>
      <c r="AG27" s="128"/>
      <c r="AH27" s="128"/>
      <c r="AI27" s="128"/>
      <c r="AJ27" s="128"/>
      <c r="AK27" s="128"/>
    </row>
    <row r="28" spans="1:37" s="129" customFormat="1">
      <c r="A28" s="122" t="s">
        <v>103</v>
      </c>
      <c r="B28" s="130">
        <v>106009</v>
      </c>
      <c r="C28" s="131">
        <v>989214</v>
      </c>
      <c r="D28" s="129">
        <v>53.582440199997173</v>
      </c>
      <c r="E28" s="128">
        <v>3966</v>
      </c>
      <c r="F28" s="128">
        <f t="shared" si="0"/>
        <v>216327.27272727274</v>
      </c>
      <c r="G28" s="128">
        <f t="shared" si="1"/>
        <v>0.21868602014050825</v>
      </c>
      <c r="H28" s="129">
        <v>739822</v>
      </c>
      <c r="I28" s="132">
        <v>76.312950122645844</v>
      </c>
      <c r="J28" s="129">
        <v>229636</v>
      </c>
      <c r="K28" s="132">
        <v>23.687049877354148</v>
      </c>
      <c r="L28" s="129">
        <v>25000</v>
      </c>
      <c r="M28" s="129">
        <v>190000</v>
      </c>
      <c r="N28" s="129">
        <v>331000</v>
      </c>
      <c r="O28" s="129">
        <v>146000</v>
      </c>
      <c r="P28" s="129">
        <v>25000</v>
      </c>
      <c r="Q28" s="129">
        <v>100</v>
      </c>
      <c r="R28" s="129">
        <v>1000</v>
      </c>
      <c r="S28" s="129">
        <v>2000</v>
      </c>
      <c r="T28" s="129">
        <v>29000</v>
      </c>
      <c r="U28" s="129">
        <v>64000</v>
      </c>
      <c r="V28" s="129">
        <v>58000</v>
      </c>
      <c r="W28" s="129">
        <v>33000</v>
      </c>
      <c r="X28" s="129">
        <v>2000</v>
      </c>
      <c r="Y28" s="128">
        <v>3.4814092744743071E-2</v>
      </c>
      <c r="Z28" s="128">
        <v>0.26458710486004733</v>
      </c>
      <c r="AA28" s="128">
        <v>0.46093858794039827</v>
      </c>
      <c r="AB28" s="128">
        <v>0.20331430162929953</v>
      </c>
      <c r="AC28" s="128">
        <v>3.4814092744743071E-2</v>
      </c>
      <c r="AD28" s="128">
        <v>1.392563709789723E-4</v>
      </c>
      <c r="AE28" s="128">
        <v>1.392563709789723E-3</v>
      </c>
      <c r="AF28" s="128">
        <v>1.0638297872340425E-2</v>
      </c>
      <c r="AG28" s="128">
        <v>0.15425531914893617</v>
      </c>
      <c r="AH28" s="128">
        <v>0.34042553191489361</v>
      </c>
      <c r="AI28" s="128">
        <v>0.30851063829787234</v>
      </c>
      <c r="AJ28" s="128">
        <v>0.17553191489361702</v>
      </c>
      <c r="AK28" s="128">
        <v>1.0638297872340425E-2</v>
      </c>
    </row>
    <row r="30" spans="1:37">
      <c r="C30" s="122"/>
      <c r="D30" s="122"/>
      <c r="E30" s="122"/>
      <c r="F30" s="122"/>
      <c r="G30" s="122"/>
      <c r="H30" s="122"/>
      <c r="I30" s="122"/>
      <c r="J30" s="122"/>
      <c r="K30" s="122"/>
      <c r="L30" s="122"/>
      <c r="M30" s="122"/>
      <c r="N30" s="122"/>
      <c r="O30" s="122"/>
      <c r="P30" s="122"/>
      <c r="Q30" s="122"/>
      <c r="R30" s="122"/>
      <c r="S30" s="122"/>
      <c r="T30" s="122"/>
      <c r="U30" s="122"/>
      <c r="V30" s="122"/>
      <c r="W30" s="122"/>
      <c r="X30" s="122"/>
      <c r="Y30" s="122"/>
      <c r="Z30" s="122"/>
      <c r="AA30" s="122"/>
      <c r="AB30" s="122"/>
      <c r="AC30" s="122"/>
      <c r="AD30" s="122"/>
      <c r="AE30" s="122"/>
      <c r="AF30" s="122"/>
      <c r="AG30" s="122"/>
      <c r="AH30" s="122"/>
      <c r="AI30" s="122"/>
      <c r="AJ30" s="122"/>
      <c r="AK30" s="122"/>
    </row>
    <row r="31" spans="1:37">
      <c r="D31" s="122"/>
    </row>
    <row r="32" spans="1:37">
      <c r="D32" s="122"/>
    </row>
    <row r="33" spans="4:4">
      <c r="D33" s="122"/>
    </row>
  </sheetData>
  <mergeCells count="2">
    <mergeCell ref="H1:I1"/>
    <mergeCell ref="C1:D1"/>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F6802849ADAE54A85FBBB53C100B782" ma:contentTypeVersion="2" ma:contentTypeDescription="Create a new document." ma:contentTypeScope="" ma:versionID="0a5891ae9d5ac09303e60e0e30b55c67">
  <xsd:schema xmlns:xsd="http://www.w3.org/2001/XMLSchema" xmlns:xs="http://www.w3.org/2001/XMLSchema" xmlns:p="http://schemas.microsoft.com/office/2006/metadata/properties" xmlns:ns2="3d5eb90c-4654-4cca-a149-5ed92e1b8140" targetNamespace="http://schemas.microsoft.com/office/2006/metadata/properties" ma:root="true" ma:fieldsID="2eb622baad59117939e057926c9ae1c4" ns2:_="">
    <xsd:import namespace="3d5eb90c-4654-4cca-a149-5ed92e1b8140"/>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d5eb90c-4654-4cca-a149-5ed92e1b814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9DCB970-E0C6-455D-84FA-027F01A88C63}">
  <ds:schemaRefs>
    <ds:schemaRef ds:uri="http://schemas.microsoft.com/sharepoint/v3/contenttype/forms"/>
  </ds:schemaRefs>
</ds:datastoreItem>
</file>

<file path=customXml/itemProps2.xml><?xml version="1.0" encoding="utf-8"?>
<ds:datastoreItem xmlns:ds="http://schemas.openxmlformats.org/officeDocument/2006/customXml" ds:itemID="{1451A4CE-9C6E-4F9D-8861-C9811A39A1A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d5eb90c-4654-4cca-a149-5ed92e1b814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D1306F3-11A0-43F7-B3D1-F84CB6A9AAFD}">
  <ds:schemaRefs>
    <ds:schemaRef ds:uri="http://schemas.openxmlformats.org/package/2006/metadata/core-properties"/>
    <ds:schemaRef ds:uri="http://purl.org/dc/elements/1.1/"/>
    <ds:schemaRef ds:uri="http://purl.org/dc/dcmitype/"/>
    <ds:schemaRef ds:uri="http://schemas.microsoft.com/office/infopath/2007/PartnerControls"/>
    <ds:schemaRef ds:uri="http://schemas.microsoft.com/office/2006/documentManagement/types"/>
    <ds:schemaRef ds:uri="3d5eb90c-4654-4cca-a149-5ed92e1b8140"/>
    <ds:schemaRef ds:uri="http://schemas.microsoft.com/office/2006/metadata/propertie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10</vt:i4>
      </vt:variant>
      <vt:variant>
        <vt:lpstr>Nimetyt alueet</vt:lpstr>
      </vt:variant>
      <vt:variant>
        <vt:i4>1</vt:i4>
      </vt:variant>
    </vt:vector>
  </HeadingPairs>
  <TitlesOfParts>
    <vt:vector size="11" baseType="lpstr">
      <vt:lpstr>Aloitus</vt:lpstr>
      <vt:lpstr>1. Lähtotiedot uusi kaava</vt:lpstr>
      <vt:lpstr>2. Lähtotiedot nykytilanne</vt:lpstr>
      <vt:lpstr>3. Tarkennukset aluevaraukset</vt:lpstr>
      <vt:lpstr>4. Rakentamisen alle jäävät</vt:lpstr>
      <vt:lpstr>5. TULOKSET</vt:lpstr>
      <vt:lpstr>Hiili_data</vt:lpstr>
      <vt:lpstr>Maankäyttö_data</vt:lpstr>
      <vt:lpstr>Metsä_data</vt:lpstr>
      <vt:lpstr>clc18_kunnat20_level4</vt:lpstr>
      <vt:lpstr>clc18_kunnat20_level4!Tietokanta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Hilasvuori Emmi (LUKE)</dc:creator>
  <cp:keywords/>
  <dc:description/>
  <cp:lastModifiedBy>Hilasvuori Emmi (LUKE)</cp:lastModifiedBy>
  <cp:revision/>
  <dcterms:created xsi:type="dcterms:W3CDTF">2021-04-16T10:15:47Z</dcterms:created>
  <dcterms:modified xsi:type="dcterms:W3CDTF">2022-02-23T15:33:23Z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0x010100CF6802849ADAE54A85FBBB53C100B782</vt:lpwstr>
  </property>
</Properties>
</file>